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https://icmpdorg.sharepoint.com/sites/PRJ-MPFGrants/Grants Management/MPF Calls for Proposals/CfPs 2026/CfPs 2026 - common application templates/"/>
    </mc:Choice>
  </mc:AlternateContent>
  <xr:revisionPtr revIDLastSave="1068" documentId="8_{CCD78517-BF4E-4FFC-8C46-7A161D0C02A3}" xr6:coauthVersionLast="47" xr6:coauthVersionMax="47" xr10:uidLastSave="{D5ACEA1C-E6CA-499D-B2F9-6F5068BDE04E}"/>
  <bookViews>
    <workbookView xWindow="10290" yWindow="1065" windowWidth="23340" windowHeight="19200" tabRatio="771" firstSheet="1" activeTab="6" xr2:uid="{00000000-000D-0000-FFFF-FFFF00000000}"/>
  </bookViews>
  <sheets>
    <sheet name="Information" sheetId="9" r:id="rId1"/>
    <sheet name="Coversheet &amp; Instructions" sheetId="1" r:id="rId2"/>
    <sheet name="List of expenditure" sheetId="8" r:id="rId3"/>
    <sheet name="Interim report " sheetId="2" r:id="rId4"/>
    <sheet name="Final report" sheetId="10" r:id="rId5"/>
    <sheet name=" Final sources of funding" sheetId="7" r:id="rId6"/>
    <sheet name="Addenda or use of contingencies" sheetId="5" r:id="rId7"/>
    <sheet name="EC Rates Auto Load " sheetId="6" state="hidden" r:id="rId8"/>
  </sheets>
  <externalReferences>
    <externalReference r:id="rId9"/>
  </externalReferences>
  <definedNames>
    <definedName name="BudgetLineList">'Coversheet &amp; Instructions'!#REF!</definedName>
    <definedName name="ExternalData_1" localSheetId="7" hidden="1">'EC Rates Auto Load '!$A$1:$K$154</definedName>
    <definedName name="local">'Coversheet &amp; Instructions'!#REF!</definedName>
    <definedName name="_xlnm.Print_Area" localSheetId="5">' Final sources of funding'!$A$1:$F$47</definedName>
    <definedName name="_xlnm.Print_Area" localSheetId="6">'Addenda or use of contingencies'!$A$1:$J$55</definedName>
    <definedName name="_xlnm.Print_Area" localSheetId="1">'Coversheet &amp; Instructions'!$A$1:$H$51</definedName>
    <definedName name="_xlnm.Print_Area" localSheetId="4">'Final report'!$A$1:$N$55</definedName>
    <definedName name="_xlnm.Print_Area" localSheetId="3">'Interim report '!$A$1:$O$55</definedName>
    <definedName name="total_cost">'[1]Worksheet 1 Project budget'!$E$56</definedName>
    <definedName name="total_cost_y1">'[1]Worksheet 1 Project budget'!$I$56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7" l="1"/>
  <c r="J12" i="10"/>
  <c r="J12" i="2"/>
  <c r="I12" i="2"/>
  <c r="K12" i="2"/>
  <c r="N12" i="2"/>
  <c r="N23" i="2"/>
  <c r="K42" i="8"/>
  <c r="K43" i="8"/>
  <c r="K44" i="8"/>
  <c r="K45" i="8"/>
  <c r="K46" i="8"/>
  <c r="K47" i="8"/>
  <c r="K48" i="8"/>
  <c r="K49" i="8"/>
  <c r="N49" i="8" s="1"/>
  <c r="K50" i="8"/>
  <c r="K51" i="8"/>
  <c r="K52" i="8"/>
  <c r="K53" i="8"/>
  <c r="K54" i="8"/>
  <c r="K55" i="8"/>
  <c r="K56" i="8"/>
  <c r="K57" i="8"/>
  <c r="N57" i="8" s="1"/>
  <c r="K58" i="8"/>
  <c r="K59" i="8"/>
  <c r="K60" i="8"/>
  <c r="K61" i="8"/>
  <c r="K62" i="8"/>
  <c r="K63" i="8"/>
  <c r="K64" i="8"/>
  <c r="K65" i="8"/>
  <c r="N65" i="8" s="1"/>
  <c r="K66" i="8"/>
  <c r="K67" i="8"/>
  <c r="K68" i="8"/>
  <c r="K69" i="8"/>
  <c r="K70" i="8"/>
  <c r="K71" i="8"/>
  <c r="K72" i="8"/>
  <c r="K73" i="8"/>
  <c r="N73" i="8" s="1"/>
  <c r="K74" i="8"/>
  <c r="K75" i="8"/>
  <c r="K76" i="8"/>
  <c r="K77" i="8"/>
  <c r="K78" i="8"/>
  <c r="K79" i="8"/>
  <c r="K80" i="8"/>
  <c r="K81" i="8"/>
  <c r="N81" i="8" s="1"/>
  <c r="K82" i="8"/>
  <c r="K83" i="8"/>
  <c r="K84" i="8"/>
  <c r="K85" i="8"/>
  <c r="K86" i="8"/>
  <c r="N86" i="8" s="1"/>
  <c r="K87" i="8"/>
  <c r="K88" i="8"/>
  <c r="K89" i="8"/>
  <c r="N89" i="8" s="1"/>
  <c r="K90" i="8"/>
  <c r="K91" i="8"/>
  <c r="N91" i="8" s="1"/>
  <c r="K92" i="8"/>
  <c r="K93" i="8"/>
  <c r="K94" i="8"/>
  <c r="N94" i="8" s="1"/>
  <c r="K95" i="8"/>
  <c r="K96" i="8"/>
  <c r="K97" i="8"/>
  <c r="N97" i="8" s="1"/>
  <c r="K98" i="8"/>
  <c r="K99" i="8"/>
  <c r="N99" i="8" s="1"/>
  <c r="K100" i="8"/>
  <c r="K101" i="8"/>
  <c r="K102" i="8"/>
  <c r="N102" i="8" s="1"/>
  <c r="K103" i="8"/>
  <c r="K104" i="8"/>
  <c r="K105" i="8"/>
  <c r="N105" i="8" s="1"/>
  <c r="K106" i="8"/>
  <c r="K107" i="8"/>
  <c r="N107" i="8" s="1"/>
  <c r="K108" i="8"/>
  <c r="K109" i="8"/>
  <c r="K110" i="8"/>
  <c r="N110" i="8" s="1"/>
  <c r="K111" i="8"/>
  <c r="K112" i="8"/>
  <c r="K113" i="8"/>
  <c r="N113" i="8" s="1"/>
  <c r="K114" i="8"/>
  <c r="K115" i="8"/>
  <c r="N115" i="8" s="1"/>
  <c r="K116" i="8"/>
  <c r="K117" i="8"/>
  <c r="K118" i="8"/>
  <c r="N118" i="8" s="1"/>
  <c r="K119" i="8"/>
  <c r="K120" i="8"/>
  <c r="K121" i="8"/>
  <c r="N121" i="8" s="1"/>
  <c r="K122" i="8"/>
  <c r="K123" i="8"/>
  <c r="N123" i="8" s="1"/>
  <c r="K124" i="8"/>
  <c r="K125" i="8"/>
  <c r="K126" i="8"/>
  <c r="N126" i="8" s="1"/>
  <c r="K127" i="8"/>
  <c r="K128" i="8"/>
  <c r="K129" i="8"/>
  <c r="N129" i="8" s="1"/>
  <c r="K130" i="8"/>
  <c r="K131" i="8"/>
  <c r="N131" i="8" s="1"/>
  <c r="K132" i="8"/>
  <c r="K133" i="8"/>
  <c r="K134" i="8"/>
  <c r="N134" i="8" s="1"/>
  <c r="K135" i="8"/>
  <c r="K136" i="8"/>
  <c r="K137" i="8"/>
  <c r="N137" i="8" s="1"/>
  <c r="K138" i="8"/>
  <c r="K139" i="8"/>
  <c r="N139" i="8" s="1"/>
  <c r="K140" i="8"/>
  <c r="K141" i="8"/>
  <c r="K142" i="8"/>
  <c r="N142" i="8" s="1"/>
  <c r="K143" i="8"/>
  <c r="K144" i="8"/>
  <c r="K145" i="8"/>
  <c r="N145" i="8" s="1"/>
  <c r="K146" i="8"/>
  <c r="K147" i="8"/>
  <c r="N147" i="8" s="1"/>
  <c r="K148" i="8"/>
  <c r="K149" i="8"/>
  <c r="K150" i="8"/>
  <c r="N150" i="8" s="1"/>
  <c r="K151" i="8"/>
  <c r="K152" i="8"/>
  <c r="K153" i="8"/>
  <c r="N153" i="8" s="1"/>
  <c r="K154" i="8"/>
  <c r="K155" i="8"/>
  <c r="N155" i="8" s="1"/>
  <c r="K156" i="8"/>
  <c r="K157" i="8"/>
  <c r="K158" i="8"/>
  <c r="N158" i="8" s="1"/>
  <c r="K159" i="8"/>
  <c r="K160" i="8"/>
  <c r="K161" i="8"/>
  <c r="N161" i="8" s="1"/>
  <c r="K162" i="8"/>
  <c r="K163" i="8"/>
  <c r="N163" i="8" s="1"/>
  <c r="K164" i="8"/>
  <c r="K165" i="8"/>
  <c r="K166" i="8"/>
  <c r="N166" i="8" s="1"/>
  <c r="K167" i="8"/>
  <c r="K168" i="8"/>
  <c r="K169" i="8"/>
  <c r="N169" i="8" s="1"/>
  <c r="K170" i="8"/>
  <c r="K171" i="8"/>
  <c r="N171" i="8" s="1"/>
  <c r="K172" i="8"/>
  <c r="K173" i="8"/>
  <c r="K174" i="8"/>
  <c r="N174" i="8" s="1"/>
  <c r="K175" i="8"/>
  <c r="K176" i="8"/>
  <c r="K177" i="8"/>
  <c r="N177" i="8" s="1"/>
  <c r="K178" i="8"/>
  <c r="K179" i="8"/>
  <c r="N179" i="8" s="1"/>
  <c r="K180" i="8"/>
  <c r="K181" i="8"/>
  <c r="K182" i="8"/>
  <c r="N182" i="8" s="1"/>
  <c r="K183" i="8"/>
  <c r="K184" i="8"/>
  <c r="K185" i="8"/>
  <c r="N185" i="8" s="1"/>
  <c r="K186" i="8"/>
  <c r="K187" i="8"/>
  <c r="N187" i="8" s="1"/>
  <c r="K188" i="8"/>
  <c r="K189" i="8"/>
  <c r="K190" i="8"/>
  <c r="N190" i="8" s="1"/>
  <c r="K191" i="8"/>
  <c r="K192" i="8"/>
  <c r="K193" i="8"/>
  <c r="N193" i="8" s="1"/>
  <c r="K194" i="8"/>
  <c r="K195" i="8"/>
  <c r="N195" i="8" s="1"/>
  <c r="K196" i="8"/>
  <c r="K197" i="8"/>
  <c r="L42" i="8"/>
  <c r="L43" i="8"/>
  <c r="L44" i="8"/>
  <c r="L45" i="8"/>
  <c r="L46" i="8"/>
  <c r="L47" i="8"/>
  <c r="L48" i="8"/>
  <c r="L49" i="8"/>
  <c r="L50" i="8"/>
  <c r="L51" i="8"/>
  <c r="L52" i="8"/>
  <c r="L53" i="8"/>
  <c r="L54" i="8"/>
  <c r="L55" i="8"/>
  <c r="L56" i="8"/>
  <c r="L57" i="8"/>
  <c r="L58" i="8"/>
  <c r="L59" i="8"/>
  <c r="L60" i="8"/>
  <c r="L61" i="8"/>
  <c r="L62" i="8"/>
  <c r="L63" i="8"/>
  <c r="L64" i="8"/>
  <c r="L65" i="8"/>
  <c r="L66" i="8"/>
  <c r="L67" i="8"/>
  <c r="L68" i="8"/>
  <c r="L69" i="8"/>
  <c r="L70" i="8"/>
  <c r="L71" i="8"/>
  <c r="L72" i="8"/>
  <c r="L73" i="8"/>
  <c r="L74" i="8"/>
  <c r="L75" i="8"/>
  <c r="L76" i="8"/>
  <c r="L77" i="8"/>
  <c r="L78" i="8"/>
  <c r="L79" i="8"/>
  <c r="L80" i="8"/>
  <c r="L81" i="8"/>
  <c r="L82" i="8"/>
  <c r="L83" i="8"/>
  <c r="L84" i="8"/>
  <c r="L85" i="8"/>
  <c r="L86" i="8"/>
  <c r="L87" i="8"/>
  <c r="L88" i="8"/>
  <c r="L89" i="8"/>
  <c r="L90" i="8"/>
  <c r="L91" i="8"/>
  <c r="L92" i="8"/>
  <c r="L93" i="8"/>
  <c r="L94" i="8"/>
  <c r="L95" i="8"/>
  <c r="L96" i="8"/>
  <c r="L97" i="8"/>
  <c r="L98" i="8"/>
  <c r="L99" i="8"/>
  <c r="L100" i="8"/>
  <c r="L101" i="8"/>
  <c r="L102" i="8"/>
  <c r="L103" i="8"/>
  <c r="L104" i="8"/>
  <c r="L105" i="8"/>
  <c r="L106" i="8"/>
  <c r="L107" i="8"/>
  <c r="L108" i="8"/>
  <c r="L109" i="8"/>
  <c r="L110" i="8"/>
  <c r="L111" i="8"/>
  <c r="L112" i="8"/>
  <c r="L113" i="8"/>
  <c r="L114" i="8"/>
  <c r="L115" i="8"/>
  <c r="L116" i="8"/>
  <c r="L117" i="8"/>
  <c r="L118" i="8"/>
  <c r="L119" i="8"/>
  <c r="L120" i="8"/>
  <c r="L121" i="8"/>
  <c r="L122" i="8"/>
  <c r="L123" i="8"/>
  <c r="L124" i="8"/>
  <c r="L125" i="8"/>
  <c r="L126" i="8"/>
  <c r="L127" i="8"/>
  <c r="L128" i="8"/>
  <c r="L129" i="8"/>
  <c r="L130" i="8"/>
  <c r="L131" i="8"/>
  <c r="L132" i="8"/>
  <c r="L133" i="8"/>
  <c r="L134" i="8"/>
  <c r="L135" i="8"/>
  <c r="L136" i="8"/>
  <c r="L137" i="8"/>
  <c r="L138" i="8"/>
  <c r="L139" i="8"/>
  <c r="L140" i="8"/>
  <c r="L141" i="8"/>
  <c r="L142" i="8"/>
  <c r="L143" i="8"/>
  <c r="L144" i="8"/>
  <c r="L145" i="8"/>
  <c r="L146" i="8"/>
  <c r="L147" i="8"/>
  <c r="L148" i="8"/>
  <c r="L149" i="8"/>
  <c r="L150" i="8"/>
  <c r="L151" i="8"/>
  <c r="L152" i="8"/>
  <c r="L153" i="8"/>
  <c r="L154" i="8"/>
  <c r="L155" i="8"/>
  <c r="L156" i="8"/>
  <c r="L157" i="8"/>
  <c r="L158" i="8"/>
  <c r="L159" i="8"/>
  <c r="L160" i="8"/>
  <c r="L161" i="8"/>
  <c r="L162" i="8"/>
  <c r="L163" i="8"/>
  <c r="L164" i="8"/>
  <c r="L165" i="8"/>
  <c r="L166" i="8"/>
  <c r="L167" i="8"/>
  <c r="L168" i="8"/>
  <c r="L169" i="8"/>
  <c r="L170" i="8"/>
  <c r="L171" i="8"/>
  <c r="L172" i="8"/>
  <c r="L173" i="8"/>
  <c r="L174" i="8"/>
  <c r="L175" i="8"/>
  <c r="L176" i="8"/>
  <c r="L177" i="8"/>
  <c r="L178" i="8"/>
  <c r="L179" i="8"/>
  <c r="L180" i="8"/>
  <c r="L181" i="8"/>
  <c r="L182" i="8"/>
  <c r="L183" i="8"/>
  <c r="L184" i="8"/>
  <c r="L185" i="8"/>
  <c r="L186" i="8"/>
  <c r="L187" i="8"/>
  <c r="L188" i="8"/>
  <c r="L189" i="8"/>
  <c r="L190" i="8"/>
  <c r="L191" i="8"/>
  <c r="L192" i="8"/>
  <c r="L193" i="8"/>
  <c r="L194" i="8"/>
  <c r="L195" i="8"/>
  <c r="L196" i="8"/>
  <c r="L197" i="8"/>
  <c r="M42" i="8"/>
  <c r="M43" i="8"/>
  <c r="M44" i="8"/>
  <c r="M45" i="8"/>
  <c r="M46" i="8"/>
  <c r="M47" i="8"/>
  <c r="M48" i="8"/>
  <c r="M49" i="8"/>
  <c r="M50" i="8"/>
  <c r="M51" i="8"/>
  <c r="M52" i="8"/>
  <c r="M53" i="8"/>
  <c r="M54" i="8"/>
  <c r="M55" i="8"/>
  <c r="M56" i="8"/>
  <c r="M57" i="8"/>
  <c r="M58" i="8"/>
  <c r="M59" i="8"/>
  <c r="M60" i="8"/>
  <c r="M61" i="8"/>
  <c r="M62" i="8"/>
  <c r="M63" i="8"/>
  <c r="M64" i="8"/>
  <c r="M65" i="8"/>
  <c r="M66" i="8"/>
  <c r="M67" i="8"/>
  <c r="M68" i="8"/>
  <c r="M69" i="8"/>
  <c r="M70" i="8"/>
  <c r="M71" i="8"/>
  <c r="M72" i="8"/>
  <c r="M73" i="8"/>
  <c r="M74" i="8"/>
  <c r="M75" i="8"/>
  <c r="M76" i="8"/>
  <c r="M77" i="8"/>
  <c r="M78" i="8"/>
  <c r="M79" i="8"/>
  <c r="M80" i="8"/>
  <c r="M81" i="8"/>
  <c r="M82" i="8"/>
  <c r="M83" i="8"/>
  <c r="M84" i="8"/>
  <c r="M85" i="8"/>
  <c r="M86" i="8"/>
  <c r="M87" i="8"/>
  <c r="M88" i="8"/>
  <c r="M89" i="8"/>
  <c r="M90" i="8"/>
  <c r="M91" i="8"/>
  <c r="M92" i="8"/>
  <c r="M93" i="8"/>
  <c r="M94" i="8"/>
  <c r="M95" i="8"/>
  <c r="M96" i="8"/>
  <c r="M97" i="8"/>
  <c r="M98" i="8"/>
  <c r="M99" i="8"/>
  <c r="M100" i="8"/>
  <c r="M101" i="8"/>
  <c r="M102" i="8"/>
  <c r="M103" i="8"/>
  <c r="M104" i="8"/>
  <c r="M105" i="8"/>
  <c r="M106" i="8"/>
  <c r="M107" i="8"/>
  <c r="M108" i="8"/>
  <c r="M109" i="8"/>
  <c r="M110" i="8"/>
  <c r="M111" i="8"/>
  <c r="M112" i="8"/>
  <c r="M113" i="8"/>
  <c r="M114" i="8"/>
  <c r="M115" i="8"/>
  <c r="M116" i="8"/>
  <c r="M117" i="8"/>
  <c r="M118" i="8"/>
  <c r="M119" i="8"/>
  <c r="M120" i="8"/>
  <c r="M121" i="8"/>
  <c r="M122" i="8"/>
  <c r="M123" i="8"/>
  <c r="M124" i="8"/>
  <c r="M125" i="8"/>
  <c r="M126" i="8"/>
  <c r="M127" i="8"/>
  <c r="M128" i="8"/>
  <c r="M129" i="8"/>
  <c r="M130" i="8"/>
  <c r="M131" i="8"/>
  <c r="M132" i="8"/>
  <c r="M133" i="8"/>
  <c r="M134" i="8"/>
  <c r="M135" i="8"/>
  <c r="M136" i="8"/>
  <c r="M137" i="8"/>
  <c r="M138" i="8"/>
  <c r="M139" i="8"/>
  <c r="M140" i="8"/>
  <c r="M141" i="8"/>
  <c r="M142" i="8"/>
  <c r="M143" i="8"/>
  <c r="M144" i="8"/>
  <c r="M145" i="8"/>
  <c r="M146" i="8"/>
  <c r="M147" i="8"/>
  <c r="M148" i="8"/>
  <c r="M149" i="8"/>
  <c r="M150" i="8"/>
  <c r="M151" i="8"/>
  <c r="M152" i="8"/>
  <c r="M153" i="8"/>
  <c r="M154" i="8"/>
  <c r="M155" i="8"/>
  <c r="M156" i="8"/>
  <c r="M157" i="8"/>
  <c r="M158" i="8"/>
  <c r="M159" i="8"/>
  <c r="M160" i="8"/>
  <c r="M161" i="8"/>
  <c r="M162" i="8"/>
  <c r="M163" i="8"/>
  <c r="M164" i="8"/>
  <c r="M165" i="8"/>
  <c r="M166" i="8"/>
  <c r="M167" i="8"/>
  <c r="M168" i="8"/>
  <c r="M169" i="8"/>
  <c r="M170" i="8"/>
  <c r="M171" i="8"/>
  <c r="M172" i="8"/>
  <c r="M173" i="8"/>
  <c r="M174" i="8"/>
  <c r="M175" i="8"/>
  <c r="M176" i="8"/>
  <c r="M177" i="8"/>
  <c r="M178" i="8"/>
  <c r="M179" i="8"/>
  <c r="M180" i="8"/>
  <c r="M181" i="8"/>
  <c r="M182" i="8"/>
  <c r="M183" i="8"/>
  <c r="M184" i="8"/>
  <c r="M185" i="8"/>
  <c r="M186" i="8"/>
  <c r="M187" i="8"/>
  <c r="M188" i="8"/>
  <c r="M189" i="8"/>
  <c r="M190" i="8"/>
  <c r="M191" i="8"/>
  <c r="M192" i="8"/>
  <c r="M193" i="8"/>
  <c r="M194" i="8"/>
  <c r="M195" i="8"/>
  <c r="M196" i="8"/>
  <c r="M197" i="8"/>
  <c r="N42" i="8"/>
  <c r="N43" i="8"/>
  <c r="N44" i="8"/>
  <c r="N45" i="8"/>
  <c r="N46" i="8"/>
  <c r="N47" i="8"/>
  <c r="N48" i="8"/>
  <c r="N50" i="8"/>
  <c r="N51" i="8"/>
  <c r="N52" i="8"/>
  <c r="N53" i="8"/>
  <c r="N54" i="8"/>
  <c r="N55" i="8"/>
  <c r="N56" i="8"/>
  <c r="N58" i="8"/>
  <c r="N59" i="8"/>
  <c r="N60" i="8"/>
  <c r="N61" i="8"/>
  <c r="N62" i="8"/>
  <c r="N63" i="8"/>
  <c r="N64" i="8"/>
  <c r="N66" i="8"/>
  <c r="N67" i="8"/>
  <c r="N68" i="8"/>
  <c r="N69" i="8"/>
  <c r="N70" i="8"/>
  <c r="N71" i="8"/>
  <c r="N72" i="8"/>
  <c r="N74" i="8"/>
  <c r="N75" i="8"/>
  <c r="N76" i="8"/>
  <c r="N77" i="8"/>
  <c r="N78" i="8"/>
  <c r="N79" i="8"/>
  <c r="N80" i="8"/>
  <c r="N82" i="8"/>
  <c r="N83" i="8"/>
  <c r="N84" i="8"/>
  <c r="N85" i="8"/>
  <c r="N87" i="8"/>
  <c r="N88" i="8"/>
  <c r="N90" i="8"/>
  <c r="N92" i="8"/>
  <c r="N93" i="8"/>
  <c r="N95" i="8"/>
  <c r="N96" i="8"/>
  <c r="N98" i="8"/>
  <c r="N100" i="8"/>
  <c r="N101" i="8"/>
  <c r="N103" i="8"/>
  <c r="N104" i="8"/>
  <c r="N106" i="8"/>
  <c r="N108" i="8"/>
  <c r="N109" i="8"/>
  <c r="N111" i="8"/>
  <c r="N112" i="8"/>
  <c r="N114" i="8"/>
  <c r="N116" i="8"/>
  <c r="N117" i="8"/>
  <c r="N119" i="8"/>
  <c r="N120" i="8"/>
  <c r="N122" i="8"/>
  <c r="N124" i="8"/>
  <c r="N125" i="8"/>
  <c r="N127" i="8"/>
  <c r="N128" i="8"/>
  <c r="N130" i="8"/>
  <c r="N132" i="8"/>
  <c r="N133" i="8"/>
  <c r="N135" i="8"/>
  <c r="N136" i="8"/>
  <c r="N138" i="8"/>
  <c r="N140" i="8"/>
  <c r="N141" i="8"/>
  <c r="N143" i="8"/>
  <c r="N144" i="8"/>
  <c r="N146" i="8"/>
  <c r="N148" i="8"/>
  <c r="N149" i="8"/>
  <c r="N151" i="8"/>
  <c r="N152" i="8"/>
  <c r="N154" i="8"/>
  <c r="N156" i="8"/>
  <c r="N157" i="8"/>
  <c r="N159" i="8"/>
  <c r="N160" i="8"/>
  <c r="N162" i="8"/>
  <c r="N164" i="8"/>
  <c r="N165" i="8"/>
  <c r="N167" i="8"/>
  <c r="N168" i="8"/>
  <c r="N170" i="8"/>
  <c r="N172" i="8"/>
  <c r="N173" i="8"/>
  <c r="N175" i="8"/>
  <c r="N176" i="8"/>
  <c r="N178" i="8"/>
  <c r="N180" i="8"/>
  <c r="N181" i="8"/>
  <c r="N183" i="8"/>
  <c r="N184" i="8"/>
  <c r="N186" i="8"/>
  <c r="N188" i="8"/>
  <c r="N189" i="8"/>
  <c r="N191" i="8"/>
  <c r="N192" i="8"/>
  <c r="N194" i="8"/>
  <c r="N196" i="8"/>
  <c r="N197" i="8"/>
  <c r="G16" i="1"/>
  <c r="G15" i="1"/>
  <c r="G14" i="1"/>
  <c r="G13" i="1"/>
  <c r="G12" i="1"/>
  <c r="G11" i="1"/>
  <c r="G10" i="1"/>
  <c r="G9" i="1"/>
  <c r="G7" i="1"/>
  <c r="R3" i="1"/>
  <c r="R4" i="1"/>
  <c r="R5" i="1"/>
  <c r="R6" i="1"/>
  <c r="R7" i="1"/>
  <c r="R8" i="1"/>
  <c r="R9" i="1"/>
  <c r="R10" i="1"/>
  <c r="R11" i="1"/>
  <c r="R12" i="1"/>
  <c r="R13" i="1"/>
  <c r="R14" i="1"/>
  <c r="R15" i="1"/>
  <c r="R16" i="1"/>
  <c r="R17" i="1"/>
  <c r="R18" i="1"/>
  <c r="R19" i="1"/>
  <c r="R20" i="1"/>
  <c r="R21" i="1"/>
  <c r="R22" i="1"/>
  <c r="R23" i="1"/>
  <c r="R24" i="1"/>
  <c r="R25" i="1"/>
  <c r="R26" i="1"/>
  <c r="R27" i="1"/>
  <c r="R28" i="1"/>
  <c r="R29" i="1"/>
  <c r="R30" i="1"/>
  <c r="R31" i="1"/>
  <c r="R32" i="1"/>
  <c r="R33" i="1"/>
  <c r="R34" i="1"/>
  <c r="R35" i="1"/>
  <c r="R36" i="1"/>
  <c r="R37" i="1"/>
  <c r="R38" i="1"/>
  <c r="R39" i="1"/>
  <c r="R40" i="1"/>
  <c r="R41" i="1"/>
  <c r="R42" i="1"/>
  <c r="R43" i="1"/>
  <c r="R44" i="1"/>
  <c r="R45" i="1"/>
  <c r="R46" i="1"/>
  <c r="R47" i="1"/>
  <c r="R48" i="1"/>
  <c r="R49" i="1"/>
  <c r="R50" i="1"/>
  <c r="R51" i="1"/>
  <c r="R52" i="1"/>
  <c r="R53" i="1"/>
  <c r="R54" i="1"/>
  <c r="R55" i="1"/>
  <c r="R56" i="1"/>
  <c r="R57" i="1"/>
  <c r="R58" i="1"/>
  <c r="R59" i="1"/>
  <c r="R60" i="1"/>
  <c r="R61" i="1"/>
  <c r="R62" i="1"/>
  <c r="R63" i="1"/>
  <c r="R64" i="1"/>
  <c r="R65" i="1"/>
  <c r="R66" i="1"/>
  <c r="R67" i="1"/>
  <c r="R68" i="1"/>
  <c r="R69" i="1"/>
  <c r="R70" i="1"/>
  <c r="R71" i="1"/>
  <c r="R72" i="1"/>
  <c r="R73" i="1"/>
  <c r="R74" i="1"/>
  <c r="R75" i="1"/>
  <c r="R76" i="1"/>
  <c r="R77" i="1"/>
  <c r="R78" i="1"/>
  <c r="R79" i="1"/>
  <c r="R80" i="1"/>
  <c r="R81" i="1"/>
  <c r="R82" i="1"/>
  <c r="R83" i="1"/>
  <c r="R84" i="1"/>
  <c r="R85" i="1"/>
  <c r="R86" i="1"/>
  <c r="R87" i="1"/>
  <c r="R88" i="1"/>
  <c r="R89" i="1"/>
  <c r="R90" i="1"/>
  <c r="R91" i="1"/>
  <c r="R92" i="1"/>
  <c r="R93" i="1"/>
  <c r="R94" i="1"/>
  <c r="R95" i="1"/>
  <c r="R96" i="1"/>
  <c r="R97" i="1"/>
  <c r="R98" i="1"/>
  <c r="R99" i="1"/>
  <c r="R100" i="1"/>
  <c r="R101" i="1"/>
  <c r="R102" i="1"/>
  <c r="R103" i="1"/>
  <c r="R104" i="1"/>
  <c r="R105" i="1"/>
  <c r="R106" i="1"/>
  <c r="R107" i="1"/>
  <c r="R108" i="1"/>
  <c r="R109" i="1"/>
  <c r="R110" i="1"/>
  <c r="R111" i="1"/>
  <c r="R112" i="1"/>
  <c r="R113" i="1"/>
  <c r="R114" i="1"/>
  <c r="R115" i="1"/>
  <c r="R116" i="1"/>
  <c r="R117" i="1"/>
  <c r="R118" i="1"/>
  <c r="R119" i="1"/>
  <c r="R120" i="1"/>
  <c r="R121" i="1"/>
  <c r="R122" i="1"/>
  <c r="R123" i="1"/>
  <c r="R124" i="1"/>
  <c r="R125" i="1"/>
  <c r="R126" i="1"/>
  <c r="R127" i="1"/>
  <c r="R128" i="1"/>
  <c r="R129" i="1"/>
  <c r="R130" i="1"/>
  <c r="R131" i="1"/>
  <c r="R132" i="1"/>
  <c r="R133" i="1"/>
  <c r="R134" i="1"/>
  <c r="R135" i="1"/>
  <c r="R136" i="1"/>
  <c r="R137" i="1"/>
  <c r="R138" i="1"/>
  <c r="R139" i="1"/>
  <c r="R140" i="1"/>
  <c r="R141" i="1"/>
  <c r="R142" i="1"/>
  <c r="R143" i="1"/>
  <c r="R144" i="1"/>
  <c r="R145" i="1"/>
  <c r="R146" i="1"/>
  <c r="R147" i="1"/>
  <c r="R148" i="1"/>
  <c r="R149" i="1"/>
  <c r="R150" i="1"/>
  <c r="R151" i="1"/>
  <c r="R152" i="1"/>
  <c r="R153" i="1"/>
  <c r="R154" i="1"/>
  <c r="R155" i="1"/>
  <c r="R156" i="1"/>
  <c r="B33" i="1" l="1"/>
  <c r="J49" i="5" l="1"/>
  <c r="J47" i="5"/>
  <c r="J45" i="5"/>
  <c r="J43" i="5"/>
  <c r="J41" i="5"/>
  <c r="J39" i="5"/>
  <c r="J37" i="5"/>
  <c r="J36" i="5"/>
  <c r="J35" i="5"/>
  <c r="J33" i="5"/>
  <c r="J31" i="5"/>
  <c r="J30" i="5"/>
  <c r="J28" i="5"/>
  <c r="J50" i="5" s="1"/>
  <c r="J26" i="5"/>
  <c r="J22" i="5"/>
  <c r="J21" i="5"/>
  <c r="J19" i="5"/>
  <c r="J18" i="5"/>
  <c r="J16" i="5"/>
  <c r="J15" i="5"/>
  <c r="J23" i="5" s="1"/>
  <c r="J11" i="5"/>
  <c r="J10" i="5"/>
  <c r="J12" i="5" s="1"/>
  <c r="E49" i="5"/>
  <c r="E47" i="5"/>
  <c r="E45" i="5"/>
  <c r="E43" i="5"/>
  <c r="E41" i="5"/>
  <c r="E39" i="5"/>
  <c r="E37" i="5"/>
  <c r="E36" i="5"/>
  <c r="E35" i="5"/>
  <c r="E33" i="5"/>
  <c r="E31" i="5"/>
  <c r="E30" i="5"/>
  <c r="E28" i="5"/>
  <c r="E50" i="5" s="1"/>
  <c r="E26" i="5"/>
  <c r="E22" i="5"/>
  <c r="E21" i="5"/>
  <c r="E19" i="5"/>
  <c r="E18" i="5"/>
  <c r="E16" i="5"/>
  <c r="E15" i="5"/>
  <c r="E23" i="5" s="1"/>
  <c r="E11" i="5"/>
  <c r="E10" i="5"/>
  <c r="E12" i="5" s="1"/>
  <c r="E51" i="5" s="1"/>
  <c r="M55" i="10"/>
  <c r="L55" i="10"/>
  <c r="M53" i="10"/>
  <c r="L53" i="10"/>
  <c r="M51" i="10"/>
  <c r="L51" i="10"/>
  <c r="M50" i="10"/>
  <c r="M49" i="10"/>
  <c r="M47" i="10"/>
  <c r="M45" i="10"/>
  <c r="M43" i="10"/>
  <c r="M41" i="10"/>
  <c r="M39" i="10"/>
  <c r="M37" i="10"/>
  <c r="M36" i="10"/>
  <c r="M35" i="10"/>
  <c r="M33" i="10"/>
  <c r="M31" i="10"/>
  <c r="M30" i="10"/>
  <c r="M28" i="10"/>
  <c r="M26" i="10"/>
  <c r="M22" i="10"/>
  <c r="M21" i="10"/>
  <c r="M19" i="10"/>
  <c r="M18" i="10"/>
  <c r="M23" i="10"/>
  <c r="L23" i="10"/>
  <c r="L50" i="10"/>
  <c r="L49" i="10"/>
  <c r="L47" i="10"/>
  <c r="L45" i="10"/>
  <c r="L43" i="10"/>
  <c r="L41" i="10"/>
  <c r="L39" i="10"/>
  <c r="L37" i="10"/>
  <c r="L36" i="10"/>
  <c r="L35" i="10"/>
  <c r="L33" i="10"/>
  <c r="L31" i="10"/>
  <c r="L30" i="10"/>
  <c r="L28" i="10"/>
  <c r="L26" i="10"/>
  <c r="L22" i="10"/>
  <c r="L21" i="10"/>
  <c r="L19" i="10"/>
  <c r="L18" i="10"/>
  <c r="M16" i="10"/>
  <c r="M15" i="10"/>
  <c r="L16" i="10"/>
  <c r="L15" i="10"/>
  <c r="M12" i="10"/>
  <c r="L12" i="10"/>
  <c r="M11" i="10"/>
  <c r="M10" i="10"/>
  <c r="L11" i="10"/>
  <c r="L10" i="10"/>
  <c r="H54" i="10"/>
  <c r="H52" i="10"/>
  <c r="J50" i="10"/>
  <c r="J51" i="10" s="1"/>
  <c r="J53" i="10" s="1"/>
  <c r="J55" i="10" s="1"/>
  <c r="I49" i="10"/>
  <c r="K49" i="10" s="1"/>
  <c r="K47" i="10"/>
  <c r="I47" i="10"/>
  <c r="I45" i="10"/>
  <c r="K45" i="10" s="1"/>
  <c r="I43" i="10"/>
  <c r="K43" i="10" s="1"/>
  <c r="I41" i="10"/>
  <c r="K41" i="10" s="1"/>
  <c r="K39" i="10"/>
  <c r="I39" i="10"/>
  <c r="I37" i="10"/>
  <c r="K37" i="10" s="1"/>
  <c r="I36" i="10"/>
  <c r="K36" i="10" s="1"/>
  <c r="I35" i="10"/>
  <c r="K35" i="10" s="1"/>
  <c r="K33" i="10"/>
  <c r="I33" i="10"/>
  <c r="I31" i="10"/>
  <c r="K31" i="10" s="1"/>
  <c r="I30" i="10"/>
  <c r="K30" i="10" s="1"/>
  <c r="I28" i="10"/>
  <c r="I50" i="10" s="1"/>
  <c r="I51" i="10" s="1"/>
  <c r="I53" i="10" s="1"/>
  <c r="I55" i="10" s="1"/>
  <c r="K26" i="10"/>
  <c r="I26" i="10"/>
  <c r="J23" i="10"/>
  <c r="I22" i="10"/>
  <c r="K22" i="10" s="1"/>
  <c r="I21" i="10"/>
  <c r="K21" i="10" s="1"/>
  <c r="I19" i="10"/>
  <c r="K19" i="10" s="1"/>
  <c r="K18" i="10"/>
  <c r="I18" i="10"/>
  <c r="I16" i="10"/>
  <c r="K16" i="10" s="1"/>
  <c r="I15" i="10"/>
  <c r="I23" i="10" s="1"/>
  <c r="I11" i="10"/>
  <c r="K11" i="10" s="1"/>
  <c r="K10" i="10"/>
  <c r="K12" i="10" s="1"/>
  <c r="I10" i="10"/>
  <c r="I12" i="10" s="1"/>
  <c r="E49" i="10"/>
  <c r="E47" i="10"/>
  <c r="E45" i="10"/>
  <c r="E43" i="10"/>
  <c r="E41" i="10"/>
  <c r="E39" i="10"/>
  <c r="E37" i="10"/>
  <c r="E36" i="10"/>
  <c r="E35" i="10"/>
  <c r="E33" i="10"/>
  <c r="E50" i="10" s="1"/>
  <c r="E51" i="10" s="1"/>
  <c r="E31" i="10"/>
  <c r="E30" i="10"/>
  <c r="E28" i="10"/>
  <c r="E26" i="10"/>
  <c r="E23" i="10"/>
  <c r="E22" i="10"/>
  <c r="E21" i="10"/>
  <c r="E19" i="10"/>
  <c r="E18" i="10"/>
  <c r="E16" i="10"/>
  <c r="E15" i="10"/>
  <c r="E11" i="10"/>
  <c r="E10" i="10"/>
  <c r="E12" i="10" s="1"/>
  <c r="K53" i="2"/>
  <c r="K55" i="2" s="1"/>
  <c r="H54" i="2"/>
  <c r="H52" i="2"/>
  <c r="O50" i="2"/>
  <c r="O23" i="2"/>
  <c r="O12" i="2"/>
  <c r="N51" i="2"/>
  <c r="N53" i="2" s="1"/>
  <c r="K51" i="2"/>
  <c r="O51" i="2" s="1"/>
  <c r="O49" i="2"/>
  <c r="O47" i="2"/>
  <c r="O45" i="2"/>
  <c r="O43" i="2"/>
  <c r="O41" i="2"/>
  <c r="O39" i="2"/>
  <c r="O37" i="2"/>
  <c r="O36" i="2"/>
  <c r="O35" i="2"/>
  <c r="O33" i="2"/>
  <c r="O31" i="2"/>
  <c r="O30" i="2"/>
  <c r="O28" i="2"/>
  <c r="O26" i="2"/>
  <c r="O22" i="2"/>
  <c r="O21" i="2"/>
  <c r="O19" i="2"/>
  <c r="O18" i="2"/>
  <c r="O16" i="2"/>
  <c r="O15" i="2"/>
  <c r="N50" i="2"/>
  <c r="N49" i="2"/>
  <c r="N47" i="2"/>
  <c r="N45" i="2"/>
  <c r="N43" i="2"/>
  <c r="N41" i="2"/>
  <c r="N39" i="2"/>
  <c r="N37" i="2"/>
  <c r="N36" i="2"/>
  <c r="N35" i="2"/>
  <c r="N33" i="2"/>
  <c r="N31" i="2"/>
  <c r="N30" i="2"/>
  <c r="N28" i="2"/>
  <c r="N26" i="2"/>
  <c r="K50" i="2"/>
  <c r="K49" i="2"/>
  <c r="K47" i="2"/>
  <c r="K45" i="2"/>
  <c r="K43" i="2"/>
  <c r="K41" i="2"/>
  <c r="K39" i="2"/>
  <c r="K37" i="2"/>
  <c r="K36" i="2"/>
  <c r="K35" i="2"/>
  <c r="K33" i="2"/>
  <c r="K31" i="2"/>
  <c r="K30" i="2"/>
  <c r="K28" i="2"/>
  <c r="K26" i="2"/>
  <c r="I49" i="2"/>
  <c r="I47" i="2"/>
  <c r="I45" i="2"/>
  <c r="I43" i="2"/>
  <c r="I41" i="2"/>
  <c r="I39" i="2"/>
  <c r="I37" i="2"/>
  <c r="I36" i="2"/>
  <c r="I35" i="2"/>
  <c r="I33" i="2"/>
  <c r="I31" i="2"/>
  <c r="I30" i="2"/>
  <c r="I28" i="2"/>
  <c r="I26" i="2"/>
  <c r="N22" i="2"/>
  <c r="N21" i="2"/>
  <c r="N19" i="2"/>
  <c r="N18" i="2"/>
  <c r="N16" i="2"/>
  <c r="N15" i="2"/>
  <c r="K23" i="2"/>
  <c r="K22" i="2"/>
  <c r="K21" i="2"/>
  <c r="K19" i="2"/>
  <c r="K18" i="2"/>
  <c r="K16" i="2"/>
  <c r="K15" i="2"/>
  <c r="I22" i="2"/>
  <c r="I21" i="2"/>
  <c r="I19" i="2"/>
  <c r="I18" i="2"/>
  <c r="I16" i="2"/>
  <c r="I15" i="2"/>
  <c r="O11" i="2"/>
  <c r="O10" i="2"/>
  <c r="N11" i="2"/>
  <c r="N10" i="2"/>
  <c r="K11" i="2"/>
  <c r="K10" i="2"/>
  <c r="I11" i="2"/>
  <c r="I10" i="2"/>
  <c r="E54" i="2"/>
  <c r="E52" i="2"/>
  <c r="E51" i="2"/>
  <c r="E49" i="2"/>
  <c r="E47" i="2"/>
  <c r="E45" i="2"/>
  <c r="E43" i="2"/>
  <c r="E41" i="2"/>
  <c r="E39" i="2"/>
  <c r="E37" i="2"/>
  <c r="E36" i="2"/>
  <c r="E35" i="2"/>
  <c r="E33" i="2"/>
  <c r="E31" i="2"/>
  <c r="E30" i="2"/>
  <c r="E28" i="2"/>
  <c r="E26" i="2"/>
  <c r="E12" i="2"/>
  <c r="E22" i="2"/>
  <c r="E21" i="2"/>
  <c r="E19" i="2"/>
  <c r="E18" i="2"/>
  <c r="E16" i="2"/>
  <c r="E15" i="2"/>
  <c r="E11" i="2"/>
  <c r="E10" i="2"/>
  <c r="N55" i="2" l="1"/>
  <c r="O53" i="2"/>
  <c r="O55" i="2"/>
  <c r="J51" i="5"/>
  <c r="E52" i="5"/>
  <c r="E53" i="5" s="1"/>
  <c r="K28" i="10"/>
  <c r="K50" i="10" s="1"/>
  <c r="K51" i="10" s="1"/>
  <c r="K53" i="10" s="1"/>
  <c r="K55" i="10" s="1"/>
  <c r="K15" i="10"/>
  <c r="K23" i="10" s="1"/>
  <c r="E52" i="10"/>
  <c r="E53" i="10"/>
  <c r="J52" i="5" l="1"/>
  <c r="J53" i="5"/>
  <c r="E54" i="5"/>
  <c r="E55" i="5" s="1"/>
  <c r="E54" i="10"/>
  <c r="E55" i="10" s="1"/>
  <c r="J54" i="5" l="1"/>
  <c r="J55" i="5" s="1"/>
  <c r="I50" i="2" l="1"/>
  <c r="I51" i="2" s="1"/>
  <c r="I53" i="2" s="1"/>
  <c r="I55" i="2" s="1"/>
  <c r="I23" i="2"/>
  <c r="J51" i="2"/>
  <c r="J53" i="2" s="1"/>
  <c r="J55" i="2" s="1"/>
  <c r="J50" i="2"/>
  <c r="J23" i="2"/>
  <c r="E50" i="2"/>
  <c r="E23" i="2"/>
  <c r="C20" i="1"/>
  <c r="G4" i="1"/>
  <c r="M10" i="8"/>
  <c r="D22" i="7"/>
  <c r="D8" i="7"/>
  <c r="D6" i="7"/>
  <c r="D33" i="7"/>
  <c r="E53" i="2" l="1"/>
  <c r="E55" i="2" s="1"/>
  <c r="M11" i="8"/>
  <c r="M12" i="8"/>
  <c r="M13" i="8"/>
  <c r="M14" i="8"/>
  <c r="M15" i="8"/>
  <c r="M16" i="8"/>
  <c r="M17" i="8"/>
  <c r="M18" i="8"/>
  <c r="M19" i="8"/>
  <c r="M20" i="8"/>
  <c r="M21" i="8"/>
  <c r="M22" i="8"/>
  <c r="M23" i="8"/>
  <c r="M24" i="8"/>
  <c r="M25" i="8"/>
  <c r="M26" i="8"/>
  <c r="M27" i="8"/>
  <c r="M28" i="8"/>
  <c r="M29" i="8"/>
  <c r="M30" i="8"/>
  <c r="M31" i="8"/>
  <c r="M32" i="8"/>
  <c r="M33" i="8"/>
  <c r="M34" i="8"/>
  <c r="M35" i="8"/>
  <c r="M36" i="8"/>
  <c r="M37" i="8"/>
  <c r="M38" i="8"/>
  <c r="M39" i="8"/>
  <c r="M40" i="8"/>
  <c r="M41" i="8"/>
  <c r="I4" i="10"/>
  <c r="H3" i="10"/>
  <c r="H2" i="10"/>
  <c r="I4" i="2"/>
  <c r="C2" i="2"/>
  <c r="H3" i="2"/>
  <c r="H2" i="2"/>
  <c r="E4" i="8"/>
  <c r="E3" i="8"/>
  <c r="E2" i="8"/>
  <c r="K4" i="10" l="1"/>
  <c r="K4" i="2"/>
  <c r="D20" i="1"/>
  <c r="C21" i="1" s="1"/>
  <c r="D21" i="1" l="1"/>
  <c r="C22" i="1" s="1"/>
  <c r="D22" i="1" s="1"/>
  <c r="C23" i="1" s="1"/>
  <c r="D23" i="1" l="1"/>
  <c r="C24" i="1" s="1"/>
  <c r="D24" i="1" l="1"/>
  <c r="C25" i="1" s="1"/>
  <c r="D25" i="1" s="1"/>
  <c r="C26" i="1" l="1"/>
  <c r="D26" i="1" s="1"/>
  <c r="B24" i="1"/>
  <c r="C27" i="1" l="1"/>
  <c r="D27" i="1" s="1"/>
  <c r="B26" i="1"/>
  <c r="B25" i="1"/>
  <c r="C28" i="1" l="1"/>
  <c r="D28" i="1" s="1"/>
  <c r="B27" i="1"/>
  <c r="C29" i="1" l="1"/>
  <c r="D29" i="1" s="1"/>
  <c r="B29" i="1"/>
  <c r="B28" i="1"/>
  <c r="L41" i="8"/>
  <c r="L10" i="8"/>
  <c r="L11" i="8"/>
  <c r="L12" i="8"/>
  <c r="L13" i="8"/>
  <c r="L14" i="8"/>
  <c r="L15" i="8"/>
  <c r="L16" i="8"/>
  <c r="L17" i="8"/>
  <c r="L18" i="8"/>
  <c r="L19" i="8"/>
  <c r="L20" i="8"/>
  <c r="L21" i="8"/>
  <c r="L22" i="8"/>
  <c r="L23" i="8"/>
  <c r="L24" i="8"/>
  <c r="L25" i="8"/>
  <c r="L26" i="8"/>
  <c r="L27" i="8"/>
  <c r="L28" i="8"/>
  <c r="L29" i="8"/>
  <c r="L30" i="8"/>
  <c r="L31" i="8"/>
  <c r="L32" i="8"/>
  <c r="L33" i="8"/>
  <c r="L34" i="8"/>
  <c r="L35" i="8"/>
  <c r="L36" i="8"/>
  <c r="L37" i="8"/>
  <c r="L38" i="8"/>
  <c r="L39" i="8"/>
  <c r="L40" i="8"/>
  <c r="E3" i="10" l="1"/>
  <c r="B34" i="1"/>
  <c r="C3" i="10"/>
  <c r="E3" i="2"/>
  <c r="I4" i="8"/>
  <c r="C3" i="2"/>
  <c r="G4" i="8"/>
  <c r="J2" i="1" a="1"/>
  <c r="J2" i="1" s="1"/>
  <c r="B35" i="1" l="1"/>
  <c r="B36" i="1" s="1"/>
  <c r="B37" i="1" s="1"/>
  <c r="B38" i="1" s="1"/>
  <c r="B39" i="1" s="1"/>
  <c r="B40" i="1" s="1"/>
  <c r="B41" i="1" s="1"/>
  <c r="B42" i="1" s="1"/>
  <c r="B43" i="1" s="1"/>
  <c r="B44" i="1" s="1"/>
  <c r="B45" i="1" s="1"/>
  <c r="B46" i="1" s="1"/>
  <c r="B47" i="1" s="1"/>
  <c r="B48" i="1" s="1"/>
  <c r="B49" i="1" s="1"/>
  <c r="B50" i="1" s="1"/>
  <c r="M8" i="8"/>
  <c r="M9" i="8"/>
  <c r="G17" i="1"/>
  <c r="K8" i="8" l="1"/>
  <c r="K38" i="8"/>
  <c r="N38" i="8" s="1"/>
  <c r="K22" i="8" l="1"/>
  <c r="N22" i="8" s="1"/>
  <c r="K20" i="8"/>
  <c r="N20" i="8" s="1"/>
  <c r="K37" i="8"/>
  <c r="N37" i="8" s="1"/>
  <c r="K35" i="8"/>
  <c r="N35" i="8" s="1"/>
  <c r="K16" i="8"/>
  <c r="N16" i="8" s="1"/>
  <c r="K30" i="8"/>
  <c r="N30" i="8" s="1"/>
  <c r="K24" i="8"/>
  <c r="N24" i="8" s="1"/>
  <c r="K33" i="8"/>
  <c r="N33" i="8" s="1"/>
  <c r="K34" i="8"/>
  <c r="N34" i="8" s="1"/>
  <c r="K18" i="8"/>
  <c r="N18" i="8" s="1"/>
  <c r="K17" i="8"/>
  <c r="N17" i="8" s="1"/>
  <c r="K23" i="8"/>
  <c r="N23" i="8" s="1"/>
  <c r="K36" i="8"/>
  <c r="N36" i="8" s="1"/>
  <c r="K21" i="8"/>
  <c r="N21" i="8" s="1"/>
  <c r="K32" i="8"/>
  <c r="N32" i="8" s="1"/>
  <c r="K19" i="8"/>
  <c r="N19" i="8" s="1"/>
  <c r="K9" i="8"/>
  <c r="N9" i="8" s="1"/>
  <c r="L8" i="8"/>
  <c r="K31" i="8"/>
  <c r="N31" i="8" s="1"/>
  <c r="K10" i="8"/>
  <c r="N10" i="8" s="1"/>
  <c r="K25" i="8"/>
  <c r="N25" i="8" s="1"/>
  <c r="K13" i="8"/>
  <c r="N13" i="8" s="1"/>
  <c r="K40" i="8"/>
  <c r="N40" i="8" s="1"/>
  <c r="K29" i="8"/>
  <c r="N29" i="8" s="1"/>
  <c r="K41" i="8"/>
  <c r="N41" i="8" s="1"/>
  <c r="K26" i="8"/>
  <c r="N26" i="8" s="1"/>
  <c r="K11" i="8"/>
  <c r="N11" i="8" s="1"/>
  <c r="K12" i="8"/>
  <c r="N12" i="8" s="1"/>
  <c r="K27" i="8"/>
  <c r="N27" i="8" s="1"/>
  <c r="K28" i="8"/>
  <c r="N28" i="8" s="1"/>
  <c r="K15" i="8"/>
  <c r="N15" i="8" s="1"/>
  <c r="K14" i="8"/>
  <c r="N14" i="8" s="1"/>
  <c r="K39" i="8"/>
  <c r="N39" i="8" s="1"/>
  <c r="L9" i="8" l="1"/>
  <c r="K4" i="8" s="1"/>
  <c r="N8" i="8"/>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<sst xmlns="http://schemas.openxmlformats.org/spreadsheetml/2006/main" count="1577" uniqueCount="845">
  <si>
    <t>General Information</t>
  </si>
  <si>
    <r>
      <rPr>
        <b/>
        <i/>
        <sz val="11"/>
        <color rgb="FF000000"/>
        <rFont val="Calibri"/>
        <family val="2"/>
        <scheme val="minor"/>
      </rPr>
      <t xml:space="preserve">Nota Bene
</t>
    </r>
    <r>
      <rPr>
        <i/>
        <sz val="11"/>
        <color rgb="FF000000"/>
        <rFont val="Calibri"/>
        <family val="2"/>
        <scheme val="minor"/>
      </rPr>
      <t xml:space="preserve">The Grant Coordinator alone is responsible for ensuring that the financial information provided in these tables is correct.
</t>
    </r>
    <r>
      <rPr>
        <b/>
        <i/>
        <sz val="11"/>
        <color rgb="FF000000"/>
        <rFont val="Calibri"/>
        <family val="2"/>
        <scheme val="minor"/>
      </rPr>
      <t xml:space="preserve">Forecast budget and follow-up
</t>
    </r>
    <r>
      <rPr>
        <i/>
        <sz val="11"/>
        <color rgb="FF000000"/>
        <rFont val="Calibri"/>
        <family val="2"/>
        <scheme val="minor"/>
      </rPr>
      <t xml:space="preserve">In accordance with Article 15.1 of the General Conditions, a forecast budget for the subsequent reporting period or for the remaining period (if shorter) must be provided alongside any request for payment of further pre-financing.
</t>
    </r>
    <r>
      <rPr>
        <b/>
        <i/>
        <sz val="11"/>
        <color rgb="FF000000"/>
        <rFont val="Calibri"/>
        <family val="2"/>
        <scheme val="minor"/>
      </rPr>
      <t xml:space="preserve">Interim Report &amp; Final Report
</t>
    </r>
    <r>
      <rPr>
        <i/>
        <sz val="11"/>
        <color rgb="FF000000"/>
        <rFont val="Calibri"/>
        <family val="2"/>
        <scheme val="minor"/>
      </rPr>
      <t xml:space="preserve">Additional information on expenditure incurred in local or other currencies than the euro may be asked by the Contracting Authority.
</t>
    </r>
    <r>
      <rPr>
        <b/>
        <i/>
        <sz val="11"/>
        <color rgb="FF000000"/>
        <rFont val="Calibri"/>
        <family val="2"/>
        <scheme val="minor"/>
      </rPr>
      <t xml:space="preserve">Addenda and use of contingencies
</t>
    </r>
    <r>
      <rPr>
        <i/>
        <sz val="11"/>
        <color rgb="FF000000"/>
        <rFont val="Calibri"/>
        <family val="2"/>
        <scheme val="minor"/>
      </rPr>
      <t xml:space="preserve">To be filled in case of an addendum and/or when contingencies are used.
</t>
    </r>
    <r>
      <rPr>
        <b/>
        <i/>
        <sz val="11"/>
        <color rgb="FF000000"/>
        <rFont val="Calibri"/>
        <family val="2"/>
        <scheme val="minor"/>
      </rPr>
      <t xml:space="preserve">
Roundings
</t>
    </r>
    <r>
      <rPr>
        <i/>
        <sz val="11"/>
        <color rgb="FF000000"/>
        <rFont val="Calibri"/>
        <family val="2"/>
        <scheme val="minor"/>
      </rPr>
      <t xml:space="preserve">Figures have to be rounded to the nearest euro cent. </t>
    </r>
  </si>
  <si>
    <t>Reporting Period</t>
  </si>
  <si>
    <t>Main Heading</t>
  </si>
  <si>
    <t>1. Human Resources</t>
  </si>
  <si>
    <t>2. Travel</t>
  </si>
  <si>
    <t>3. Other direct costs</t>
  </si>
  <si>
    <t>Category</t>
  </si>
  <si>
    <t>Subcategory</t>
  </si>
  <si>
    <t>Currency</t>
  </si>
  <si>
    <t>Country</t>
  </si>
  <si>
    <t>isoA3Code</t>
  </si>
  <si>
    <t>Action Title</t>
  </si>
  <si>
    <t>United Arab Emirates</t>
  </si>
  <si>
    <t>United Arab Emirates dirham</t>
  </si>
  <si>
    <t>AED</t>
  </si>
  <si>
    <t>Grant Contract No.</t>
  </si>
  <si>
    <t>Afghanistan</t>
  </si>
  <si>
    <t>Afghan afghani</t>
  </si>
  <si>
    <t>AFN</t>
  </si>
  <si>
    <t>Contract duration (no. of months)</t>
  </si>
  <si>
    <t xml:space="preserve">Contract Start Date </t>
  </si>
  <si>
    <t>Contract End Date</t>
  </si>
  <si>
    <t>Albania</t>
  </si>
  <si>
    <t>Albanian lek</t>
  </si>
  <si>
    <t>ALL</t>
  </si>
  <si>
    <t>Armenia</t>
  </si>
  <si>
    <t>Armenian dram</t>
  </si>
  <si>
    <t>AMD</t>
  </si>
  <si>
    <t xml:space="preserve">↓ Please enter each Beneficiary's Name ↓ </t>
  </si>
  <si>
    <t>Total Amount (EUR)</t>
  </si>
  <si>
    <t>Angola</t>
  </si>
  <si>
    <t>Angolan kwanza</t>
  </si>
  <si>
    <t>AOA</t>
  </si>
  <si>
    <t>Beneficiary 1</t>
  </si>
  <si>
    <t>Grant Coordinator</t>
  </si>
  <si>
    <t>Argentina</t>
  </si>
  <si>
    <t>Argentine peso</t>
  </si>
  <si>
    <t>ARS</t>
  </si>
  <si>
    <t>Beneficiary 2</t>
  </si>
  <si>
    <t>Co-beneficiary 1</t>
  </si>
  <si>
    <t>Australia</t>
  </si>
  <si>
    <t>Australian dollar</t>
  </si>
  <si>
    <t>AUD</t>
  </si>
  <si>
    <t>Beneficiary 3</t>
  </si>
  <si>
    <t>Co-beneficiary 2</t>
  </si>
  <si>
    <t>Aruba</t>
  </si>
  <si>
    <t>Aruban florin</t>
  </si>
  <si>
    <t>AWG</t>
  </si>
  <si>
    <t>Beneficiary 4</t>
  </si>
  <si>
    <t>Co-beneficiary 3</t>
  </si>
  <si>
    <t>Azerbaijan</t>
  </si>
  <si>
    <t>Azerbaijan Manat</t>
  </si>
  <si>
    <t>AZN</t>
  </si>
  <si>
    <t>Beneficiary 5</t>
  </si>
  <si>
    <t>Co-beneficiary 4</t>
  </si>
  <si>
    <t>Bosnia and Herzegovina</t>
  </si>
  <si>
    <t>Bosnia and Herzegovina convertible mark</t>
  </si>
  <si>
    <t>BAM</t>
  </si>
  <si>
    <t>Beneficiary 6</t>
  </si>
  <si>
    <t>Co-beneficiary 5</t>
  </si>
  <si>
    <t>Barbados</t>
  </si>
  <si>
    <t>Barbados dollar</t>
  </si>
  <si>
    <t>BBD</t>
  </si>
  <si>
    <t>Beneficiary 7</t>
  </si>
  <si>
    <t>Co-beneficiary 6</t>
  </si>
  <si>
    <t>Bangladesh</t>
  </si>
  <si>
    <t>Bangladeshi taka</t>
  </si>
  <si>
    <t>BDT</t>
  </si>
  <si>
    <t>Beneficiary 8</t>
  </si>
  <si>
    <t>Co-beneficiary 7</t>
  </si>
  <si>
    <t>Bulgaria</t>
  </si>
  <si>
    <t>Bulgarian lev</t>
  </si>
  <si>
    <t>BGN</t>
  </si>
  <si>
    <t>Beneficiary 9</t>
  </si>
  <si>
    <t>Co-beneficiary 8</t>
  </si>
  <si>
    <t>Bahrain</t>
  </si>
  <si>
    <t>Bahraini dinar</t>
  </si>
  <si>
    <t>BHD</t>
  </si>
  <si>
    <t>Beneficiary 10</t>
  </si>
  <si>
    <t>Co-beneficiary 9</t>
  </si>
  <si>
    <t>Burundi</t>
  </si>
  <si>
    <t>Burundi franc</t>
  </si>
  <si>
    <t>BIF</t>
  </si>
  <si>
    <t>Grand Total (EUR)</t>
  </si>
  <si>
    <t>Bermuda</t>
  </si>
  <si>
    <t>Bermudian dollar</t>
  </si>
  <si>
    <t>BMD</t>
  </si>
  <si>
    <t>Brunei</t>
  </si>
  <si>
    <t>Brunei dollar</t>
  </si>
  <si>
    <t>BND</t>
  </si>
  <si>
    <t>Report Start Period</t>
  </si>
  <si>
    <t>Report End Period</t>
  </si>
  <si>
    <t>Bolivia</t>
  </si>
  <si>
    <t>Bolivian boliviano</t>
  </si>
  <si>
    <t>BOB</t>
  </si>
  <si>
    <t>IR1</t>
  </si>
  <si>
    <t>Please enter the reporting period (no. of months) as per Article 4.1 of the 
↓ Special Conditions ↓</t>
  </si>
  <si>
    <t>Brazil</t>
  </si>
  <si>
    <t>Brazilian real</t>
  </si>
  <si>
    <t>BRL</t>
  </si>
  <si>
    <t>IR2</t>
  </si>
  <si>
    <t>Bahamas (the)</t>
  </si>
  <si>
    <t>Bahamian dollar</t>
  </si>
  <si>
    <t>BSD</t>
  </si>
  <si>
    <t>IR3</t>
  </si>
  <si>
    <t>Bhutan</t>
  </si>
  <si>
    <t>Bhutanese ngultrum</t>
  </si>
  <si>
    <t>BTN</t>
  </si>
  <si>
    <t>Final Report</t>
  </si>
  <si>
    <t>Botswana</t>
  </si>
  <si>
    <t>Botswana pula</t>
  </si>
  <si>
    <t>BWP</t>
  </si>
  <si>
    <t>Belarus</t>
  </si>
  <si>
    <t>Belarussian rouble</t>
  </si>
  <si>
    <t>BYN</t>
  </si>
  <si>
    <t>Please select current reporting 
↓ exercise ↓</t>
  </si>
  <si>
    <t>Belize</t>
  </si>
  <si>
    <t>Belize dollar</t>
  </si>
  <si>
    <t>BZD</t>
  </si>
  <si>
    <t>Canada</t>
  </si>
  <si>
    <t>Canadian dollar</t>
  </si>
  <si>
    <t>CAD</t>
  </si>
  <si>
    <t>Congo (Democratic Republic of)</t>
  </si>
  <si>
    <t>Congolese franc</t>
  </si>
  <si>
    <t>CDF</t>
  </si>
  <si>
    <t>Switzerland</t>
  </si>
  <si>
    <t>Swiss franc</t>
  </si>
  <si>
    <t>CHF</t>
  </si>
  <si>
    <t>Chile</t>
  </si>
  <si>
    <t>Chilean peso</t>
  </si>
  <si>
    <t>CLP</t>
  </si>
  <si>
    <t>China</t>
  </si>
  <si>
    <t>Chinese Yuan Renminbi</t>
  </si>
  <si>
    <t>CNY</t>
  </si>
  <si>
    <t>↓ Please enter the exchange rates ↓ as per</t>
  </si>
  <si>
    <t>InforEuro</t>
  </si>
  <si>
    <t>Colombia</t>
  </si>
  <si>
    <t>Colombian peso</t>
  </si>
  <si>
    <t>COP</t>
  </si>
  <si>
    <t>Month</t>
  </si>
  <si>
    <t>EUR</t>
  </si>
  <si>
    <t>GBP</t>
  </si>
  <si>
    <t>Costa Rica</t>
  </si>
  <si>
    <t>Costa Rican colón</t>
  </si>
  <si>
    <t>CRC</t>
  </si>
  <si>
    <t>Cuba</t>
  </si>
  <si>
    <t>Cuban peso</t>
  </si>
  <si>
    <t>CUP</t>
  </si>
  <si>
    <t>Cape Verde</t>
  </si>
  <si>
    <t>Cape Verde escudo</t>
  </si>
  <si>
    <t>CVE</t>
  </si>
  <si>
    <t>Czechia</t>
  </si>
  <si>
    <t>Czech koruna</t>
  </si>
  <si>
    <t>CZK</t>
  </si>
  <si>
    <t>Djibouti</t>
  </si>
  <si>
    <t>Djibouti franc</t>
  </si>
  <si>
    <t>DJF</t>
  </si>
  <si>
    <t>Denmark</t>
  </si>
  <si>
    <t>Danish krone</t>
  </si>
  <si>
    <t>DKK</t>
  </si>
  <si>
    <t>Dominican Republic</t>
  </si>
  <si>
    <t>Dominican peso</t>
  </si>
  <si>
    <t>DOP</t>
  </si>
  <si>
    <t>Algeria</t>
  </si>
  <si>
    <t>Algerian dinar</t>
  </si>
  <si>
    <t>DZD</t>
  </si>
  <si>
    <t>Egypt</t>
  </si>
  <si>
    <t>Egyptian pound</t>
  </si>
  <si>
    <t>EGP</t>
  </si>
  <si>
    <t>Eritrea</t>
  </si>
  <si>
    <t>Eritrean nakfa</t>
  </si>
  <si>
    <t>ERN</t>
  </si>
  <si>
    <t>Ethiopia</t>
  </si>
  <si>
    <t>Ethiopian birr</t>
  </si>
  <si>
    <t>ETB</t>
  </si>
  <si>
    <t>Belgium</t>
  </si>
  <si>
    <t>Euro</t>
  </si>
  <si>
    <t>Fiji</t>
  </si>
  <si>
    <t>Fiji dollar</t>
  </si>
  <si>
    <t>FJD</t>
  </si>
  <si>
    <t>Falkland Islands</t>
  </si>
  <si>
    <t>Falkland Islands pound</t>
  </si>
  <si>
    <t>FKP</t>
  </si>
  <si>
    <t>United Kingdom</t>
  </si>
  <si>
    <t>Pound sterling</t>
  </si>
  <si>
    <t>Georgia</t>
  </si>
  <si>
    <t>Georgian lari</t>
  </si>
  <si>
    <t>GEL</t>
  </si>
  <si>
    <t>Ghana</t>
  </si>
  <si>
    <t>Ghana cedi</t>
  </si>
  <si>
    <t>GHS</t>
  </si>
  <si>
    <t>Gibraltar</t>
  </si>
  <si>
    <t>Gibraltar pound</t>
  </si>
  <si>
    <t>GIP</t>
  </si>
  <si>
    <t>Gambia (the)</t>
  </si>
  <si>
    <t>Gambian dalasi</t>
  </si>
  <si>
    <t>GMD</t>
  </si>
  <si>
    <t>Guinea</t>
  </si>
  <si>
    <t>Guinean franc</t>
  </si>
  <si>
    <t>GNF</t>
  </si>
  <si>
    <t>Guatemala</t>
  </si>
  <si>
    <t>Guatemalan quetzal</t>
  </si>
  <si>
    <t>GTQ</t>
  </si>
  <si>
    <t>Guyana</t>
  </si>
  <si>
    <t>Guyana dollar</t>
  </si>
  <si>
    <t>GYD</t>
  </si>
  <si>
    <t>Hong Kong</t>
  </si>
  <si>
    <t>Hong Kong dollar</t>
  </si>
  <si>
    <t>HKD</t>
  </si>
  <si>
    <t>Honduras</t>
  </si>
  <si>
    <t>Honduran lempira</t>
  </si>
  <si>
    <t>HNL</t>
  </si>
  <si>
    <t>Haiti</t>
  </si>
  <si>
    <t>Haitian gourde</t>
  </si>
  <si>
    <t>HTG</t>
  </si>
  <si>
    <t>Hungary</t>
  </si>
  <si>
    <t>Hungarian forint</t>
  </si>
  <si>
    <t>HUF</t>
  </si>
  <si>
    <t>Indonesia</t>
  </si>
  <si>
    <t>Indonesian rupiah</t>
  </si>
  <si>
    <t>IDR</t>
  </si>
  <si>
    <t>Israel</t>
  </si>
  <si>
    <t>New Israeli shekel</t>
  </si>
  <si>
    <t>ILS</t>
  </si>
  <si>
    <t>India</t>
  </si>
  <si>
    <t>Indian rupee</t>
  </si>
  <si>
    <t>INR</t>
  </si>
  <si>
    <t>Iraq</t>
  </si>
  <si>
    <t>Iraqi dinar</t>
  </si>
  <si>
    <t>IQD</t>
  </si>
  <si>
    <t>Iran</t>
  </si>
  <si>
    <t>Iranian rial</t>
  </si>
  <si>
    <t>IRR</t>
  </si>
  <si>
    <t>Iceland</t>
  </si>
  <si>
    <t>Iceland króna</t>
  </si>
  <si>
    <t>ISK</t>
  </si>
  <si>
    <t>Jamaica</t>
  </si>
  <si>
    <t>Jamaican dollar</t>
  </si>
  <si>
    <t>JMD</t>
  </si>
  <si>
    <t>Jordan</t>
  </si>
  <si>
    <t>Jordanian dinar</t>
  </si>
  <si>
    <t>JOD</t>
  </si>
  <si>
    <t>Japan</t>
  </si>
  <si>
    <t>Japanese yen</t>
  </si>
  <si>
    <t>JPY</t>
  </si>
  <si>
    <t>Kenya</t>
  </si>
  <si>
    <t>Kenyan shilling</t>
  </si>
  <si>
    <t>KES</t>
  </si>
  <si>
    <t>Kyrgyzstan</t>
  </si>
  <si>
    <t>Kyrgyzstani som</t>
  </si>
  <si>
    <t>KGS</t>
  </si>
  <si>
    <t>Cambodia</t>
  </si>
  <si>
    <t>Cambodian riel</t>
  </si>
  <si>
    <t>KHR</t>
  </si>
  <si>
    <t>Comoros</t>
  </si>
  <si>
    <t>Comorian franc</t>
  </si>
  <si>
    <t>KMF</t>
  </si>
  <si>
    <t>South Korea</t>
  </si>
  <si>
    <t>South Korean won</t>
  </si>
  <si>
    <t>KRW</t>
  </si>
  <si>
    <t>Kuwait</t>
  </si>
  <si>
    <t>Kuwaiti dinar</t>
  </si>
  <si>
    <t>KWD</t>
  </si>
  <si>
    <t>Cayman Islands</t>
  </si>
  <si>
    <t>Cayman Islands dollar</t>
  </si>
  <si>
    <t>KYD</t>
  </si>
  <si>
    <t>Kazakhstan</t>
  </si>
  <si>
    <t>Kazakhstani tenge</t>
  </si>
  <si>
    <t>KZT</t>
  </si>
  <si>
    <t>Laos</t>
  </si>
  <si>
    <t>Lao kip</t>
  </si>
  <si>
    <t>LAK</t>
  </si>
  <si>
    <t>Lebanon</t>
  </si>
  <si>
    <t>Lebanese pound</t>
  </si>
  <si>
    <t>LBP</t>
  </si>
  <si>
    <t>Sri Lanka</t>
  </si>
  <si>
    <t>Sri Lankan rupee</t>
  </si>
  <si>
    <t>LKR</t>
  </si>
  <si>
    <t>Liberia</t>
  </si>
  <si>
    <t>Liberian dollar</t>
  </si>
  <si>
    <t>LRD</t>
  </si>
  <si>
    <t>Lesotho</t>
  </si>
  <si>
    <t>Lesotho loti</t>
  </si>
  <si>
    <t>LSL</t>
  </si>
  <si>
    <t>Libya</t>
  </si>
  <si>
    <t>Libyan dinar</t>
  </si>
  <si>
    <t>LYD</t>
  </si>
  <si>
    <t>Morocco</t>
  </si>
  <si>
    <t>Moroccan dirham</t>
  </si>
  <si>
    <t>MAD</t>
  </si>
  <si>
    <t>Moldova</t>
  </si>
  <si>
    <t>Moldovan leu</t>
  </si>
  <si>
    <t>MDL</t>
  </si>
  <si>
    <t>Madagascar</t>
  </si>
  <si>
    <t>Malagasy ariary</t>
  </si>
  <si>
    <t>MGA</t>
  </si>
  <si>
    <t>North Macedonia</t>
  </si>
  <si>
    <t>Macedonian denar</t>
  </si>
  <si>
    <t>MKD</t>
  </si>
  <si>
    <t>Myanmar</t>
  </si>
  <si>
    <t>Myanmar Kyat</t>
  </si>
  <si>
    <t>MMK</t>
  </si>
  <si>
    <t>Mongolia</t>
  </si>
  <si>
    <t>Mongolian Tugrik</t>
  </si>
  <si>
    <t>MNT</t>
  </si>
  <si>
    <t>Macau</t>
  </si>
  <si>
    <t>Macanese pataca</t>
  </si>
  <si>
    <t>MOP</t>
  </si>
  <si>
    <t>Mauritania</t>
  </si>
  <si>
    <t>Mauritanian ouguiya</t>
  </si>
  <si>
    <t>MRU</t>
  </si>
  <si>
    <t>Mauritius</t>
  </si>
  <si>
    <t>Mauritian rupee</t>
  </si>
  <si>
    <t>MUR</t>
  </si>
  <si>
    <t>Maldives</t>
  </si>
  <si>
    <t>Maldivian rufiyaa</t>
  </si>
  <si>
    <t>MVR</t>
  </si>
  <si>
    <t>Malawi</t>
  </si>
  <si>
    <t>Malawi kwacha</t>
  </si>
  <si>
    <t>MWK</t>
  </si>
  <si>
    <t>Mexico</t>
  </si>
  <si>
    <t>Mexican peso</t>
  </si>
  <si>
    <t>MXN</t>
  </si>
  <si>
    <t>Malaysia</t>
  </si>
  <si>
    <t>Malaysian ringgit</t>
  </si>
  <si>
    <t>MYR</t>
  </si>
  <si>
    <t>Mozambique</t>
  </si>
  <si>
    <t>Mozambique Metical</t>
  </si>
  <si>
    <t>MZN</t>
  </si>
  <si>
    <t>Namibia</t>
  </si>
  <si>
    <t>Namibian dollar</t>
  </si>
  <si>
    <t>NAD</t>
  </si>
  <si>
    <t>Nigeria</t>
  </si>
  <si>
    <t>Nigerian naira</t>
  </si>
  <si>
    <t>NGN</t>
  </si>
  <si>
    <t>Nicaragua</t>
  </si>
  <si>
    <t>Nicaraguan córdoba</t>
  </si>
  <si>
    <t>NIO</t>
  </si>
  <si>
    <t>Norway</t>
  </si>
  <si>
    <t>Norwegian krone</t>
  </si>
  <si>
    <t>NOK</t>
  </si>
  <si>
    <t>Nepal</t>
  </si>
  <si>
    <t>Nepalese rupee</t>
  </si>
  <si>
    <t>NPR</t>
  </si>
  <si>
    <t>New Zealand</t>
  </si>
  <si>
    <t>New Zealand dollar</t>
  </si>
  <si>
    <t>NZD</t>
  </si>
  <si>
    <t>Oman</t>
  </si>
  <si>
    <t>Omani rial</t>
  </si>
  <si>
    <t>OMR</t>
  </si>
  <si>
    <t>Panama</t>
  </si>
  <si>
    <t>Panamanian balboa</t>
  </si>
  <si>
    <t>PAB</t>
  </si>
  <si>
    <t>Peru</t>
  </si>
  <si>
    <t>Peruvian sol</t>
  </si>
  <si>
    <t>PEN</t>
  </si>
  <si>
    <t>Papua New Guinea</t>
  </si>
  <si>
    <t>Papua New Guinean kina</t>
  </si>
  <si>
    <t>PGK</t>
  </si>
  <si>
    <t>Philippines</t>
  </si>
  <si>
    <t>Philippine piso</t>
  </si>
  <si>
    <t>PHP</t>
  </si>
  <si>
    <t>Pakistan</t>
  </si>
  <si>
    <t>Pakistan rupee</t>
  </si>
  <si>
    <t>PKR</t>
  </si>
  <si>
    <t>Poland</t>
  </si>
  <si>
    <t>Polish zloty</t>
  </si>
  <si>
    <t>PLN</t>
  </si>
  <si>
    <t>Paraguay</t>
  </si>
  <si>
    <t>Paraguayan guaraní</t>
  </si>
  <si>
    <t>PYG</t>
  </si>
  <si>
    <t>Qatar</t>
  </si>
  <si>
    <t>Qatari riyal</t>
  </si>
  <si>
    <t>QAR</t>
  </si>
  <si>
    <t>Romania</t>
  </si>
  <si>
    <t>Romanian Leu</t>
  </si>
  <si>
    <t>RON</t>
  </si>
  <si>
    <t>Serbia (Republic of)</t>
  </si>
  <si>
    <t>Serbian Dinar</t>
  </si>
  <si>
    <t>RSD</t>
  </si>
  <si>
    <t>Russia</t>
  </si>
  <si>
    <t>Russian ruble</t>
  </si>
  <si>
    <t>RUB</t>
  </si>
  <si>
    <t>Rwanda</t>
  </si>
  <si>
    <t>Rwandan franc</t>
  </si>
  <si>
    <t>RWF</t>
  </si>
  <si>
    <t>Saudi Arabia</t>
  </si>
  <si>
    <t>Saudi riyal</t>
  </si>
  <si>
    <t>SAR</t>
  </si>
  <si>
    <t>Solomon Islands</t>
  </si>
  <si>
    <t>Solomon Islands dollar</t>
  </si>
  <si>
    <t>SBD</t>
  </si>
  <si>
    <t>Seychelles</t>
  </si>
  <si>
    <t>Seychellois rupee</t>
  </si>
  <si>
    <t>SCR</t>
  </si>
  <si>
    <t>Sudan</t>
  </si>
  <si>
    <t>Sudanese Pound</t>
  </si>
  <si>
    <t>SDG</t>
  </si>
  <si>
    <t>Sweden</t>
  </si>
  <si>
    <t>Swedish krona</t>
  </si>
  <si>
    <t>SEK</t>
  </si>
  <si>
    <t>Singapore</t>
  </si>
  <si>
    <t>Singapore dollar</t>
  </si>
  <si>
    <t>SGD</t>
  </si>
  <si>
    <t>Saint Helena</t>
  </si>
  <si>
    <t>Saint Helena pound</t>
  </si>
  <si>
    <t>SHP</t>
  </si>
  <si>
    <t>Sierra Leone</t>
  </si>
  <si>
    <t>Sierra Leonean leone</t>
  </si>
  <si>
    <t>SLE</t>
  </si>
  <si>
    <t>Somalia</t>
  </si>
  <si>
    <t>Somali shilling</t>
  </si>
  <si>
    <t>SOS</t>
  </si>
  <si>
    <t>Suriname</t>
  </si>
  <si>
    <t>Surinam dollar</t>
  </si>
  <si>
    <t>SRD</t>
  </si>
  <si>
    <t>South Sudan</t>
  </si>
  <si>
    <t>South Sudanese pound</t>
  </si>
  <si>
    <t>SSP</t>
  </si>
  <si>
    <t>Sao Tome and Príncipe</t>
  </si>
  <si>
    <t>São Tomé and Príncipe dobra</t>
  </si>
  <si>
    <t>STN</t>
  </si>
  <si>
    <t>Syria</t>
  </si>
  <si>
    <t>Syrian pound</t>
  </si>
  <si>
    <t>SYP</t>
  </si>
  <si>
    <t>Eswatini</t>
  </si>
  <si>
    <t>Swazi lilangeni</t>
  </si>
  <si>
    <t>SZL</t>
  </si>
  <si>
    <t>Thailand</t>
  </si>
  <si>
    <t>Thai baht</t>
  </si>
  <si>
    <t>THB</t>
  </si>
  <si>
    <t>Tajikistan</t>
  </si>
  <si>
    <t>Tajikistani somoni</t>
  </si>
  <si>
    <t>TJS</t>
  </si>
  <si>
    <t>Turkmenistan</t>
  </si>
  <si>
    <t>Turkmenistan manat</t>
  </si>
  <si>
    <t>TMT</t>
  </si>
  <si>
    <t>Tunisia</t>
  </si>
  <si>
    <t>Tunisian dinar</t>
  </si>
  <si>
    <t>TND</t>
  </si>
  <si>
    <t>Tonga</t>
  </si>
  <si>
    <t>Tongan paʻanga</t>
  </si>
  <si>
    <t>TOP</t>
  </si>
  <si>
    <t>Turkey</t>
  </si>
  <si>
    <t>Turkish lira</t>
  </si>
  <si>
    <t>TRY</t>
  </si>
  <si>
    <t>Trinidad and Tobago</t>
  </si>
  <si>
    <t>Trinidad and Tobago dollar</t>
  </si>
  <si>
    <t>TTD</t>
  </si>
  <si>
    <t>Taiwan</t>
  </si>
  <si>
    <t>New Taiwan dollar</t>
  </si>
  <si>
    <t>TWD</t>
  </si>
  <si>
    <t>Tanzania</t>
  </si>
  <si>
    <t>Tanzanian shilling</t>
  </si>
  <si>
    <t>TZS</t>
  </si>
  <si>
    <t>Ukraine</t>
  </si>
  <si>
    <t>Ukrainian hryvnia</t>
  </si>
  <si>
    <t>UAH</t>
  </si>
  <si>
    <t>Uganda</t>
  </si>
  <si>
    <t>Ugandan shilling</t>
  </si>
  <si>
    <t>UGX</t>
  </si>
  <si>
    <t>United States</t>
  </si>
  <si>
    <t>United States dollar</t>
  </si>
  <si>
    <t>USD</t>
  </si>
  <si>
    <t>Uruguay</t>
  </si>
  <si>
    <t>Uruguayan peso</t>
  </si>
  <si>
    <t>UYU</t>
  </si>
  <si>
    <t>Uzbekistan</t>
  </si>
  <si>
    <t>Uzbekistan sum</t>
  </si>
  <si>
    <t>UZS</t>
  </si>
  <si>
    <t>Venezuela</t>
  </si>
  <si>
    <t>Venezuelan bolivar soberano</t>
  </si>
  <si>
    <t>VES</t>
  </si>
  <si>
    <t>Vietnam</t>
  </si>
  <si>
    <t>Vietnamese dong</t>
  </si>
  <si>
    <t>VND</t>
  </si>
  <si>
    <t>Vanuatu</t>
  </si>
  <si>
    <t>Vanuatu vatu</t>
  </si>
  <si>
    <t>VUV</t>
  </si>
  <si>
    <t>Samoa</t>
  </si>
  <si>
    <t>Samoan tala</t>
  </si>
  <si>
    <t>WST</t>
  </si>
  <si>
    <t>Cameroon</t>
  </si>
  <si>
    <t>Central African CFA franc</t>
  </si>
  <si>
    <t>XAF</t>
  </si>
  <si>
    <t>Antigua and Barbuda</t>
  </si>
  <si>
    <t>East Caribbean dollar</t>
  </si>
  <si>
    <t>XCD</t>
  </si>
  <si>
    <t>Curaçao</t>
  </si>
  <si>
    <t>Caribbean Guilder</t>
  </si>
  <si>
    <t>XCG</t>
  </si>
  <si>
    <t>Benin</t>
  </si>
  <si>
    <t>West African CFA franc</t>
  </si>
  <si>
    <t>XOF</t>
  </si>
  <si>
    <t>New Caledonia</t>
  </si>
  <si>
    <t>CFP franc</t>
  </si>
  <si>
    <t>XPF</t>
  </si>
  <si>
    <t>Yemen</t>
  </si>
  <si>
    <t>Yemeni rial</t>
  </si>
  <si>
    <t>YER</t>
  </si>
  <si>
    <t>South Africa</t>
  </si>
  <si>
    <t>South African rand</t>
  </si>
  <si>
    <t>ZAR</t>
  </si>
  <si>
    <t>Zimbabwe</t>
  </si>
  <si>
    <t>Zimbabwean gold</t>
  </si>
  <si>
    <t>ZIG</t>
  </si>
  <si>
    <t>Zambia</t>
  </si>
  <si>
    <t>Zambian Kwacha</t>
  </si>
  <si>
    <t>ZMW</t>
  </si>
  <si>
    <t xml:space="preserve">Total direct cost reported </t>
  </si>
  <si>
    <t>Report No.</t>
  </si>
  <si>
    <t xml:space="preserve">Rerporting Period Start Date </t>
  </si>
  <si>
    <t>Reporting Period End Date</t>
  </si>
  <si>
    <t>List of Expenditure</t>
  </si>
  <si>
    <t>V-NO</t>
  </si>
  <si>
    <t>Beneficiary</t>
  </si>
  <si>
    <t>Accounting Reference</t>
  </si>
  <si>
    <t>Main Budget Heading</t>
  </si>
  <si>
    <t>Budget Line</t>
  </si>
  <si>
    <t>Description</t>
  </si>
  <si>
    <t>Invoice Date (for staff costs please enter last date of applicable salary month)</t>
  </si>
  <si>
    <t>Recipient (e.g. supplier, traveller, staff member)</t>
  </si>
  <si>
    <t>Amount in original currency</t>
  </si>
  <si>
    <t>Original currency</t>
  </si>
  <si>
    <t>Exchange rate</t>
  </si>
  <si>
    <t>Amount in EUR</t>
  </si>
  <si>
    <t>Period Check</t>
  </si>
  <si>
    <t>…</t>
  </si>
  <si>
    <t xml:space="preserve">Interim Financial Report            </t>
  </si>
  <si>
    <t xml:space="preserve">Report Start Date </t>
  </si>
  <si>
    <t>Report End Date</t>
  </si>
  <si>
    <t>Grant Contract Implementation Period</t>
  </si>
  <si>
    <t xml:space="preserve">Start Date </t>
  </si>
  <si>
    <t>End Date</t>
  </si>
  <si>
    <t>Budget as per contract/addendum</t>
  </si>
  <si>
    <t xml:space="preserve">Reallocation </t>
  </si>
  <si>
    <t xml:space="preserve">Expenditure incurred </t>
  </si>
  <si>
    <t>Forecast</t>
  </si>
  <si>
    <t>Balance</t>
  </si>
  <si>
    <t>Unit</t>
  </si>
  <si>
    <t># Units</t>
  </si>
  <si>
    <t>Unit rate
(in EUR)</t>
  </si>
  <si>
    <t>Total Cost
(in EUR)</t>
  </si>
  <si>
    <t>allowed reallocation (Article 9.4 of the GC)</t>
  </si>
  <si>
    <t>Cumulated costs (before current report) (in EUR)</t>
  </si>
  <si>
    <t>Cumulated costs (from start of implementation to present report included) (in EUR)</t>
  </si>
  <si>
    <t>(a)</t>
  </si>
  <si>
    <t>(b)</t>
  </si>
  <si>
    <t>(c) = a*b</t>
  </si>
  <si>
    <t>(d)</t>
  </si>
  <si>
    <t>(e)</t>
  </si>
  <si>
    <t>(f) = d*e</t>
  </si>
  <si>
    <t>(g)</t>
  </si>
  <si>
    <t>(h) = f+g</t>
  </si>
  <si>
    <t>(i)</t>
  </si>
  <si>
    <t>(j)</t>
  </si>
  <si>
    <t>(k) = i*j</t>
  </si>
  <si>
    <t>(l) = c-h-k</t>
  </si>
  <si>
    <t>1. Human Resources (gross salaries including social security charges and other related costs, local and international staff)</t>
  </si>
  <si>
    <t xml:space="preserve">1.1 XXX </t>
  </si>
  <si>
    <t>1.2 XXX</t>
  </si>
  <si>
    <t>Subtotal Human Resources</t>
  </si>
  <si>
    <t>International travel</t>
  </si>
  <si>
    <t>2.1 XXX</t>
  </si>
  <si>
    <t xml:space="preserve">Local transportation </t>
  </si>
  <si>
    <t>2.3 XXX</t>
  </si>
  <si>
    <t>2.4 XXX</t>
  </si>
  <si>
    <t>Per diems/DSA for missions/travel</t>
  </si>
  <si>
    <t>Subtotal Travel</t>
  </si>
  <si>
    <t>3. Other Direct Costs</t>
  </si>
  <si>
    <t>Purchase or rent of vehicles</t>
  </si>
  <si>
    <t>3.1 XXX</t>
  </si>
  <si>
    <t>Computer equipment and other machinery, tools, and related spare parts/accessories</t>
  </si>
  <si>
    <t>3.2 XXX</t>
  </si>
  <si>
    <t>Office costs</t>
  </si>
  <si>
    <t>3.5 Office rent</t>
  </si>
  <si>
    <t>3.6 Office supplies, services and utilities (tel/internet, electricity/heating, maintenance)</t>
  </si>
  <si>
    <t>Publications, studies, research</t>
  </si>
  <si>
    <t>3.7 XXX</t>
  </si>
  <si>
    <t>Translation, interpreting</t>
  </si>
  <si>
    <t>3.8 XX</t>
  </si>
  <si>
    <t>3.9 Interpreting</t>
  </si>
  <si>
    <t>Costs of conferences/seminars/other events</t>
  </si>
  <si>
    <t>3.11 XXX</t>
  </si>
  <si>
    <t>Costs of trainings/capacity building</t>
  </si>
  <si>
    <t>3.12 XXX</t>
  </si>
  <si>
    <t>Communication and Visibility actions, tools, materials, and platforms</t>
  </si>
  <si>
    <t>3.13 XXX</t>
  </si>
  <si>
    <t>External Professional Services (Consultants &amp; Experts)</t>
  </si>
  <si>
    <t>3.14 XXX</t>
  </si>
  <si>
    <t>3.15 XXX</t>
  </si>
  <si>
    <t>Other (please specify)</t>
  </si>
  <si>
    <t>3.16 XXX</t>
  </si>
  <si>
    <t>Subtotal Other direct costs</t>
  </si>
  <si>
    <t>4.  Subtotal direct eligible costs of the Action (1-3)</t>
  </si>
  <si>
    <t>XX%</t>
  </si>
  <si>
    <t>6. Total direct eligible costs of the Action (4+5)</t>
  </si>
  <si>
    <t xml:space="preserve">8. Total eligible costs (6+7) </t>
  </si>
  <si>
    <t xml:space="preserve">Final financial report            </t>
  </si>
  <si>
    <t>Implementation Period</t>
  </si>
  <si>
    <t>Variations in comparison with initial budget/addendum</t>
  </si>
  <si>
    <t>Absolute value 
in EUR</t>
  </si>
  <si>
    <t>In %</t>
  </si>
  <si>
    <t>Explanation for all variations</t>
  </si>
  <si>
    <t>(i) = c-h</t>
  </si>
  <si>
    <t>(j) = h/c</t>
  </si>
  <si>
    <t>Amount (EUR)</t>
  </si>
  <si>
    <t>Percentage (%) of Total Eligible Costs</t>
  </si>
  <si>
    <t>Final sources of funding</t>
  </si>
  <si>
    <t>EU contribution via ICMPD received</t>
  </si>
  <si>
    <t>Other contributions (Grant Coordinator, Co-Beneficiiaries, other Donors etc.)</t>
  </si>
  <si>
    <t>Breakdown of other contributions:</t>
  </si>
  <si>
    <t>1. Cash Contributions</t>
  </si>
  <si>
    <t>Name of entity contributing</t>
  </si>
  <si>
    <t>Description of the contribution and conditions (if any)</t>
  </si>
  <si>
    <t>2. Non- Cash /In-kind contribution</t>
  </si>
  <si>
    <t>Description of the contribution and conditions (if any) and reference to budget line</t>
  </si>
  <si>
    <t>Total Eligible Costs</t>
  </si>
  <si>
    <t>TOTAL ELIGIBLE COSTS</t>
  </si>
  <si>
    <t>Budget Management</t>
  </si>
  <si>
    <t>Budget Percentage %</t>
  </si>
  <si>
    <t xml:space="preserve">Please indicate in the below table the approximate % of budget that each applicant/co-applicant managed respectively </t>
  </si>
  <si>
    <t>Co-Beneficiary 1</t>
  </si>
  <si>
    <t>List of Pending payments (above 500€)</t>
  </si>
  <si>
    <t>Please list the following details: Name of the provider, Object of the contract (Final Audit, Works execution guarantee…), Amount in €, Due date, Reference document (Date and number of Invoice/ contract), Explanation and comments (why still not paid?)</t>
  </si>
  <si>
    <t xml:space="preserve"> Name of the provider</t>
  </si>
  <si>
    <t xml:space="preserve"> Object of the contract</t>
  </si>
  <si>
    <t xml:space="preserve"> Due date</t>
  </si>
  <si>
    <t xml:space="preserve"> Reference document</t>
  </si>
  <si>
    <t xml:space="preserve"> Explanation and comments</t>
  </si>
  <si>
    <t>We herewith commit to refund to ICMPD, according to art. 18 of the General Conditions, any amount for which proof of payment cannot be provided upon request after the due date, unless reasonable justification is provided.</t>
  </si>
  <si>
    <t>Signed</t>
  </si>
  <si>
    <t>______________________________</t>
  </si>
  <si>
    <t>Addenda or use of contingencies</t>
  </si>
  <si>
    <t xml:space="preserve"> </t>
  </si>
  <si>
    <t>Budget as per contract/last addendum signed</t>
  </si>
  <si>
    <t>Use of contingencies/ addenda</t>
  </si>
  <si>
    <t>Expenditures</t>
  </si>
  <si>
    <t>(a)*(b)</t>
  </si>
  <si>
    <t>country</t>
  </si>
  <si>
    <t>currency</t>
  </si>
  <si>
    <t>isoA2Code</t>
  </si>
  <si>
    <t>comment</t>
  </si>
  <si>
    <t>1</t>
  </si>
  <si>
    <t>2</t>
  </si>
  <si>
    <t>3</t>
  </si>
  <si>
    <t>4</t>
  </si>
  <si>
    <t>5</t>
  </si>
  <si>
    <t>6</t>
  </si>
  <si>
    <t>AE</t>
  </si>
  <si>
    <t>AF</t>
  </si>
  <si>
    <t>AL</t>
  </si>
  <si>
    <t>AM</t>
  </si>
  <si>
    <t>AO</t>
  </si>
  <si>
    <t>AR</t>
  </si>
  <si>
    <t>AU</t>
  </si>
  <si>
    <t>Australian dollar: Also in use for Christmas Island (CX), Cocos (Keeling) Islands (CC), Kiribati (KI), Nauru (NR), Norfolk Island (NF), Tuvalu (TV).</t>
  </si>
  <si>
    <t>AW</t>
  </si>
  <si>
    <t>AZ</t>
  </si>
  <si>
    <t>BA</t>
  </si>
  <si>
    <t>BB</t>
  </si>
  <si>
    <t>BD</t>
  </si>
  <si>
    <t>BG</t>
  </si>
  <si>
    <t>BH</t>
  </si>
  <si>
    <t>BI</t>
  </si>
  <si>
    <t>BM</t>
  </si>
  <si>
    <t>BN</t>
  </si>
  <si>
    <t>BO</t>
  </si>
  <si>
    <t>BR</t>
  </si>
  <si>
    <t>Brazilian real: This currency can not be used to effect international payments of the Commission.</t>
  </si>
  <si>
    <t>BS</t>
  </si>
  <si>
    <t>BT</t>
  </si>
  <si>
    <t>BW</t>
  </si>
  <si>
    <t>BY</t>
  </si>
  <si>
    <t>BZ</t>
  </si>
  <si>
    <t>CA</t>
  </si>
  <si>
    <t>CD</t>
  </si>
  <si>
    <t>CH</t>
  </si>
  <si>
    <t>Swiss franc: Also in use for Liechtenstein (LI).</t>
  </si>
  <si>
    <t>CL</t>
  </si>
  <si>
    <t>CN</t>
  </si>
  <si>
    <t>Chinese yuan: This currency can not be used to effect international payments of the Commission.</t>
  </si>
  <si>
    <t>CO</t>
  </si>
  <si>
    <t>Colombian peso: This currency can not be used to effect international payments of the Commission.</t>
  </si>
  <si>
    <t>CR</t>
  </si>
  <si>
    <t>CU</t>
  </si>
  <si>
    <t>CV</t>
  </si>
  <si>
    <t>CZ</t>
  </si>
  <si>
    <t>DJ</t>
  </si>
  <si>
    <t>DK</t>
  </si>
  <si>
    <t>Danish krone: Also in use for Faeroe Islands (FO), Greenland (GL).</t>
  </si>
  <si>
    <t>DO</t>
  </si>
  <si>
    <t>DZ</t>
  </si>
  <si>
    <t>EG</t>
  </si>
  <si>
    <t>ER</t>
  </si>
  <si>
    <t>ET</t>
  </si>
  <si>
    <t>BE</t>
  </si>
  <si>
    <t>The euro is the currency of the following countries: Austria (AT), Belgium (BE), Bulgaria (BG), Croatia (HR), Cyprus (CY), Germany (DE), Estonia (EE), Greece (EL), Spain (ES), Finland (FI), France (FR), Ireland (IE), Italy (IT), Luxembourg (LU), Latvia (LV), Lithuania (LT), Malta (MT), The Netherlands (NL), Portugal (PT), Slovenia (SI), Slovakia (SK). It is also in use for Mayotte (YT), Saint Pierre and Miquelon (PM), French Southern Lands (TF), Principality of Monaco (MC), Vatican (VA), San Marino (SM), Ceuta (XC), Melilla (XL), Andorra (AD), Republic of Montenegro (ME), Kosovo (XK, under UN Security Council 1244/99).</t>
  </si>
  <si>
    <t>FJ</t>
  </si>
  <si>
    <t>FK</t>
  </si>
  <si>
    <t>GB</t>
  </si>
  <si>
    <t>Pound sterling: Also in use for South Georgia and the South Sandwich Islands (GS).</t>
  </si>
  <si>
    <t>GE</t>
  </si>
  <si>
    <t>GH</t>
  </si>
  <si>
    <t>GI</t>
  </si>
  <si>
    <t>GM</t>
  </si>
  <si>
    <t>GN</t>
  </si>
  <si>
    <t>GT</t>
  </si>
  <si>
    <t>GY</t>
  </si>
  <si>
    <t>HK</t>
  </si>
  <si>
    <t>HN</t>
  </si>
  <si>
    <t>HT</t>
  </si>
  <si>
    <t>HU</t>
  </si>
  <si>
    <t>ID</t>
  </si>
  <si>
    <t>IL</t>
  </si>
  <si>
    <t>IN</t>
  </si>
  <si>
    <t>IQ</t>
  </si>
  <si>
    <t>IR</t>
  </si>
  <si>
    <t>Iranian rial: This currency can not be used to effect international payments of the Commission.</t>
  </si>
  <si>
    <t>IS</t>
  </si>
  <si>
    <t>JM</t>
  </si>
  <si>
    <t>JO</t>
  </si>
  <si>
    <t>JP</t>
  </si>
  <si>
    <t>KE</t>
  </si>
  <si>
    <t>KG</t>
  </si>
  <si>
    <t>KH</t>
  </si>
  <si>
    <t>KM</t>
  </si>
  <si>
    <t>KR</t>
  </si>
  <si>
    <t>KW</t>
  </si>
  <si>
    <t>KY</t>
  </si>
  <si>
    <t>KZ</t>
  </si>
  <si>
    <t>LA</t>
  </si>
  <si>
    <t>LB</t>
  </si>
  <si>
    <t>LK</t>
  </si>
  <si>
    <t>LR</t>
  </si>
  <si>
    <t>LS</t>
  </si>
  <si>
    <t>LY</t>
  </si>
  <si>
    <t>MA</t>
  </si>
  <si>
    <t>MD</t>
  </si>
  <si>
    <t>MG</t>
  </si>
  <si>
    <t>MK</t>
  </si>
  <si>
    <t>MM</t>
  </si>
  <si>
    <t>MN</t>
  </si>
  <si>
    <t>MO</t>
  </si>
  <si>
    <t>MR</t>
  </si>
  <si>
    <t>MU</t>
  </si>
  <si>
    <t>MV</t>
  </si>
  <si>
    <t>MW</t>
  </si>
  <si>
    <t>MX</t>
  </si>
  <si>
    <t>MY</t>
  </si>
  <si>
    <t>MZ</t>
  </si>
  <si>
    <t>NA</t>
  </si>
  <si>
    <t>NG</t>
  </si>
  <si>
    <t>NI</t>
  </si>
  <si>
    <t>NO</t>
  </si>
  <si>
    <t>Norwegian krone: Also in use for Bouvet Island (BV), Svalbard and Jan Mayen (SJ).</t>
  </si>
  <si>
    <t>NP</t>
  </si>
  <si>
    <t>NZ</t>
  </si>
  <si>
    <t>New Zealand dollar: Also in use for Cook Islands (CK), Niue (NU), Pitcairn Islands (PN), Tokelau (TK).</t>
  </si>
  <si>
    <t>OM</t>
  </si>
  <si>
    <t>PA</t>
  </si>
  <si>
    <t>PE</t>
  </si>
  <si>
    <t>PG</t>
  </si>
  <si>
    <t>PH</t>
  </si>
  <si>
    <t>PK</t>
  </si>
  <si>
    <t>PL</t>
  </si>
  <si>
    <t>PY</t>
  </si>
  <si>
    <t>QA</t>
  </si>
  <si>
    <t>RO</t>
  </si>
  <si>
    <t>RS</t>
  </si>
  <si>
    <t>RU</t>
  </si>
  <si>
    <t>Russian ruble: This currency can not be used to effect international payments of the Commission.</t>
  </si>
  <si>
    <t>RW</t>
  </si>
  <si>
    <t>SA</t>
  </si>
  <si>
    <t>SB</t>
  </si>
  <si>
    <t>SC</t>
  </si>
  <si>
    <t>SD</t>
  </si>
  <si>
    <t>Sudanese pound: The rate is in use for the exchange operations made by EU Delegation in the country. This currency cannot be used to effect international payments.</t>
  </si>
  <si>
    <t>SE</t>
  </si>
  <si>
    <t>SG</t>
  </si>
  <si>
    <t>SH</t>
  </si>
  <si>
    <t>SL</t>
  </si>
  <si>
    <t>The new currency SLE came into force on 1 April 2022. Three zeros were cut off the SLL rate.</t>
  </si>
  <si>
    <t>SO</t>
  </si>
  <si>
    <t>SR</t>
  </si>
  <si>
    <t>SS</t>
  </si>
  <si>
    <t>ST</t>
  </si>
  <si>
    <t>SY</t>
  </si>
  <si>
    <t>SZ</t>
  </si>
  <si>
    <t>TH</t>
  </si>
  <si>
    <t>TJ</t>
  </si>
  <si>
    <t>TM</t>
  </si>
  <si>
    <t>TN</t>
  </si>
  <si>
    <t>TO</t>
  </si>
  <si>
    <t>TR</t>
  </si>
  <si>
    <t>TT</t>
  </si>
  <si>
    <t>TW</t>
  </si>
  <si>
    <t>TZ</t>
  </si>
  <si>
    <t>UA</t>
  </si>
  <si>
    <t>UG</t>
  </si>
  <si>
    <t>US</t>
  </si>
  <si>
    <t>US dollar: Also in use for American Samoa (AS), Bonaire, Sint Eustatius and Saba (BQ), British Indian Ocean Territory (IO), British Virgin Islands (VG), East Timor (TP), Ecuador (EC), El Salvador (SV), Guam (GU), Marshall Islands (MH), Micronesia (FM), Northern Marianas (MP), Palau (PW), Puerto Rico (PR), Turks and Caicos Islands (TC), United States Minor Outlying Islands (UM), United States Virgin Islands (VI), Zimbabwe (ZW).</t>
  </si>
  <si>
    <t>UY</t>
  </si>
  <si>
    <t>UZ</t>
  </si>
  <si>
    <t>VE</t>
  </si>
  <si>
    <t>Venezuelan bolívar soberano: The new currency VES came into force on 20 August 2018. Six zeros were cut off the rate on 01/10/2021. The currency cannot be used to effect international payments. The significant fluctuation of the currency is due to hyperinflation.</t>
  </si>
  <si>
    <t>VN</t>
  </si>
  <si>
    <t>VU</t>
  </si>
  <si>
    <t>WS</t>
  </si>
  <si>
    <t>CM</t>
  </si>
  <si>
    <t>Central African CFA franc: In use for Cameroon (CM), Central African Republic (CF), Chad (TD), Congo (CG), Equatorial Guinea (GQ), Gabon (GA).</t>
  </si>
  <si>
    <t>AG</t>
  </si>
  <si>
    <t>East Caribbean dollar: In use for Anguilla (AI), Antigua and Barbuda (AG), Dominica (DM), Grenada (GD), Montserrat (MS), Saint Kitts and Nevis (KN), Saint Lucia (LC), Saint Vincent and the Grenadines (VC).</t>
  </si>
  <si>
    <t>CW</t>
  </si>
  <si>
    <t>Caribbean guilder: Also in use for Sint Maarten (Dutch part) (SX).</t>
  </si>
  <si>
    <t>BJ</t>
  </si>
  <si>
    <t>West African CFA franc: In use for Benin (BJ), Burkina Faso (BF), Côte d'Ivoire (CI), Guinea-Bissau (GW), Mali (ML), Niger (NE), Senegal (SN), Togo (TG).</t>
  </si>
  <si>
    <t>NC</t>
  </si>
  <si>
    <t>CFP franc: In use for French Polynesia (PF), New Caledonia (NC), Wallis and Futuna (WF).</t>
  </si>
  <si>
    <t>YE</t>
  </si>
  <si>
    <t>ZA</t>
  </si>
  <si>
    <t>ZW</t>
  </si>
  <si>
    <t>ZIG is a currency used locally while the official ISO code is ZWG. The rate for ZIG and ZWG is the same.</t>
  </si>
  <si>
    <t>ZM</t>
  </si>
  <si>
    <t>5. Provision for contingency reserve (maximum 5% of '4. Subtotal of direct eligible costs of the Action (1-3)', subject to absolute maximum of 50,000 EUR)</t>
  </si>
  <si>
    <t>2.2 Travel related costs (visas, translation for visas, etc.)</t>
  </si>
  <si>
    <t xml:space="preserve">2.5 Abroad/International per diem </t>
  </si>
  <si>
    <t>2.6 Local/in-country per diem</t>
  </si>
  <si>
    <t>3.10 Interpreting equipment (booths, headphones, etc.)</t>
  </si>
  <si>
    <t>Financial services (bank fees, etc.)</t>
  </si>
  <si>
    <t>7.   Indirect costs (maximum 7% of  '6. Total direct eligible costs of the Action')</t>
  </si>
  <si>
    <t>Coordinator</t>
  </si>
  <si>
    <t>Co-Beneficiary 2</t>
  </si>
  <si>
    <t>Co-Beneficiary...</t>
  </si>
  <si>
    <t xml:space="preserve"> Amount in EUR</t>
  </si>
  <si>
    <r>
      <t xml:space="preserve">Budget as per new addendum signed
</t>
    </r>
    <r>
      <rPr>
        <b/>
        <sz val="10"/>
        <rFont val="Calibri"/>
        <family val="2"/>
        <scheme val="minor"/>
      </rPr>
      <t>(Only to be completed when an amendment is necessary)</t>
    </r>
  </si>
  <si>
    <t>Grant Contract No.:</t>
  </si>
  <si>
    <t>Exchange Rate Check</t>
  </si>
  <si>
    <t>Select currency</t>
  </si>
  <si>
    <t>Select currency2</t>
  </si>
  <si>
    <t>Select currency3</t>
  </si>
  <si>
    <t>Select currency4</t>
  </si>
  <si>
    <t>Final sources of funding and budget management</t>
  </si>
  <si>
    <t>Implementation period of the contract: (dd/mm/yyyy-dd/mm/yyyy)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</si>
</sst>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0.0000"/>
    <numFmt numFmtId="165" formatCode="_-* #,##0.00\ _€_-;\-* #,##0.00\ _€_-;_-* &quot;-&quot;??\ _€_-;_-@_-"/>
    <numFmt numFmtId="166" formatCode="#,##0.00;\(#,##0.00\);\-"/>
    <numFmt numFmtId="167" formatCode="0.0"/>
  </numFmts>
  <fonts count="46" x14ac:knownFonts="1">
    <font>
      <sz val="10"/>
      <name val="Arial"/>
    </font>
    <font>
      <sz val="10"/>
      <name val="Arial"/>
      <family val="2"/>
    </font>
    <font>
      <sz val="10"/>
      <name val="Times New Roman"/>
      <family val="1"/>
    </font>
    <font>
      <b/>
      <sz val="10"/>
      <name val="Arial"/>
      <family val="2"/>
    </font>
    <font>
      <sz val="10"/>
      <name val="Arial"/>
      <family val="2"/>
    </font>
    <font>
      <sz val="11"/>
      <color indexed="8"/>
      <name val="Calibri"/>
      <family val="2"/>
    </font>
    <font>
      <sz val="11"/>
      <color indexed="10"/>
      <name val="Calibri"/>
      <family val="2"/>
    </font>
    <font>
      <sz val="10"/>
      <color indexed="10"/>
      <name val="Times New Roman"/>
      <family val="1"/>
    </font>
    <font>
      <i/>
      <sz val="11"/>
      <color indexed="8"/>
      <name val="Calibri"/>
      <family val="2"/>
    </font>
    <font>
      <sz val="11"/>
      <name val="Calibri"/>
      <family val="2"/>
      <scheme val="minor"/>
    </font>
    <font>
      <b/>
      <sz val="11"/>
      <name val="Calibri"/>
      <family val="2"/>
      <scheme val="minor"/>
    </font>
    <font>
      <sz val="10"/>
      <name val="Calibri"/>
      <family val="2"/>
      <scheme val="minor"/>
    </font>
    <font>
      <b/>
      <sz val="10"/>
      <name val="Calibri"/>
      <family val="2"/>
      <scheme val="minor"/>
    </font>
    <font>
      <b/>
      <sz val="10"/>
      <color indexed="10"/>
      <name val="Calibri"/>
      <family val="2"/>
      <scheme val="minor"/>
    </font>
    <font>
      <b/>
      <sz val="12"/>
      <name val="Calibri"/>
      <family val="2"/>
      <scheme val="minor"/>
    </font>
    <font>
      <b/>
      <i/>
      <sz val="10"/>
      <name val="Calibri"/>
      <family val="2"/>
      <scheme val="minor"/>
    </font>
    <font>
      <i/>
      <sz val="10"/>
      <name val="Calibri"/>
      <family val="2"/>
      <scheme val="minor"/>
    </font>
    <font>
      <sz val="11"/>
      <color indexed="8"/>
      <name val="Calibri"/>
      <family val="2"/>
      <scheme val="minor"/>
    </font>
    <font>
      <sz val="11"/>
      <color indexed="10"/>
      <name val="Calibri"/>
      <family val="2"/>
      <scheme val="minor"/>
    </font>
    <font>
      <i/>
      <sz val="11"/>
      <color indexed="10"/>
      <name val="Calibri"/>
      <family val="2"/>
      <scheme val="minor"/>
    </font>
    <font>
      <i/>
      <sz val="11"/>
      <color indexed="8"/>
      <name val="Calibri"/>
      <family val="2"/>
      <scheme val="minor"/>
    </font>
    <font>
      <sz val="8"/>
      <name val="Arial"/>
      <family val="2"/>
    </font>
    <font>
      <b/>
      <sz val="11"/>
      <color theme="0"/>
      <name val="Calibri"/>
      <family val="2"/>
      <scheme val="minor"/>
    </font>
    <font>
      <sz val="11"/>
      <color theme="0"/>
      <name val="Calibri"/>
      <family val="2"/>
      <scheme val="minor"/>
    </font>
    <font>
      <b/>
      <sz val="11"/>
      <color rgb="FFFFFFFF"/>
      <name val="Calibri"/>
      <family val="2"/>
      <scheme val="minor"/>
    </font>
    <font>
      <i/>
      <sz val="11"/>
      <color rgb="FFFF0000"/>
      <name val="Calibri"/>
      <family val="2"/>
      <scheme val="minor"/>
    </font>
    <font>
      <b/>
      <sz val="11"/>
      <color rgb="FFFF0000"/>
      <name val="Calibri"/>
      <family val="2"/>
      <scheme val="minor"/>
    </font>
    <font>
      <b/>
      <i/>
      <sz val="11"/>
      <name val="Calibri"/>
      <family val="2"/>
      <scheme val="minor"/>
    </font>
    <font>
      <u/>
      <sz val="10"/>
      <color theme="10"/>
      <name val="Arial"/>
      <family val="2"/>
    </font>
    <font>
      <b/>
      <u/>
      <sz val="11"/>
      <color rgb="FFFF0000"/>
      <name val="Calibri"/>
      <family val="2"/>
      <scheme val="minor"/>
    </font>
    <font>
      <b/>
      <sz val="14"/>
      <color theme="0"/>
      <name val="Calibri"/>
      <family val="2"/>
      <scheme val="minor"/>
    </font>
    <font>
      <b/>
      <i/>
      <sz val="10"/>
      <name val="Arial"/>
      <family val="2"/>
    </font>
    <font>
      <b/>
      <i/>
      <sz val="11"/>
      <color rgb="FF000000"/>
      <name val="Calibri"/>
      <family val="2"/>
      <scheme val="minor"/>
    </font>
    <font>
      <i/>
      <sz val="11"/>
      <color rgb="FF000000"/>
      <name val="Calibri"/>
      <family val="2"/>
      <scheme val="minor"/>
    </font>
    <font>
      <sz val="8"/>
      <name val="Arial"/>
      <family val="2"/>
    </font>
    <font>
      <b/>
      <sz val="10"/>
      <color theme="0"/>
      <name val="Calibri"/>
      <family val="2"/>
      <scheme val="minor"/>
    </font>
    <font>
      <b/>
      <sz val="9"/>
      <name val="Arial"/>
      <family val="2"/>
    </font>
    <font>
      <b/>
      <sz val="12"/>
      <name val="Arial"/>
      <family val="2"/>
    </font>
    <font>
      <i/>
      <sz val="10"/>
      <name val="Arial"/>
      <family val="2"/>
    </font>
    <font>
      <sz val="11"/>
      <color indexed="8"/>
      <name val="Arial"/>
      <family val="2"/>
    </font>
    <font>
      <i/>
      <sz val="10"/>
      <color rgb="FFFF0000"/>
      <name val="Arial"/>
      <family val="2"/>
    </font>
    <font>
      <i/>
      <sz val="11"/>
      <color rgb="FF000000"/>
      <name val="Arial"/>
      <family val="2"/>
    </font>
    <font>
      <b/>
      <sz val="11"/>
      <name val="Arial"/>
      <family val="2"/>
    </font>
    <font>
      <sz val="11"/>
      <color indexed="10"/>
      <name val="Arial"/>
      <family val="2"/>
    </font>
    <font>
      <i/>
      <sz val="11"/>
      <name val="Arial"/>
      <family val="2"/>
    </font>
    <font>
      <sz val="11"/>
      <name val="Arial"/>
      <family val="2"/>
    </font>
  </fonts>
  <fills count="19">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0"/>
        <bgColor indexed="64"/>
      </patternFill>
    </fill>
    <fill>
      <patternFill patternType="solid">
        <fgColor theme="0" tint="-0.14999847407452621"/>
        <bgColor indexed="64"/>
      </patternFill>
    </fill>
    <fill>
      <patternFill patternType="solid">
        <fgColor rgb="FF1F4E79"/>
        <bgColor rgb="FF1F4E79"/>
      </patternFill>
    </fill>
    <fill>
      <patternFill patternType="solid">
        <fgColor theme="4" tint="0.79998168889431442"/>
        <bgColor rgb="FFD6E4F0"/>
      </patternFill>
    </fill>
    <fill>
      <patternFill patternType="solid">
        <fgColor theme="4" tint="0.79998168889431442"/>
        <bgColor indexed="64"/>
      </patternFill>
    </fill>
    <fill>
      <patternFill patternType="solid">
        <fgColor rgb="FF1F4E79"/>
        <bgColor indexed="64"/>
      </patternFill>
    </fill>
    <fill>
      <patternFill patternType="solid">
        <fgColor theme="0" tint="-4.9989318521683403E-2"/>
        <bgColor indexed="64"/>
      </patternFill>
    </fill>
    <fill>
      <patternFill patternType="solid">
        <fgColor rgb="FFCCFFFF"/>
        <bgColor rgb="FFCCFFCC"/>
      </patternFill>
    </fill>
    <fill>
      <patternFill patternType="solid">
        <fgColor rgb="FFC0C0C0"/>
        <bgColor rgb="FFBFBFBF"/>
      </patternFill>
    </fill>
    <fill>
      <patternFill patternType="solid">
        <fgColor theme="0"/>
        <bgColor rgb="FFF2F2F2"/>
      </patternFill>
    </fill>
    <fill>
      <patternFill patternType="solid">
        <fgColor rgb="FFC0C0C0"/>
        <bgColor indexed="64"/>
      </patternFill>
    </fill>
    <fill>
      <patternFill patternType="solid">
        <fgColor rgb="FFC0C0C0"/>
        <bgColor rgb="FFCCFFCC"/>
      </patternFill>
    </fill>
    <fill>
      <patternFill patternType="solid">
        <fgColor theme="0"/>
        <bgColor rgb="FFCCFFCC"/>
      </patternFill>
    </fill>
    <fill>
      <patternFill patternType="solid">
        <fgColor rgb="FFC0C0C0"/>
        <bgColor rgb="FFF2F2F2"/>
      </patternFill>
    </fill>
    <fill>
      <patternFill patternType="solid">
        <fgColor theme="4" tint="-0.249977111117893"/>
        <bgColor indexed="64"/>
      </patternFill>
    </fill>
  </fills>
  <borders count="8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right style="thin">
        <color indexed="64"/>
      </right>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double">
        <color indexed="64"/>
      </right>
      <top/>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style="thin">
        <color indexed="64"/>
      </top>
      <bottom/>
      <diagonal/>
    </border>
    <border>
      <left/>
      <right/>
      <top style="medium">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thin">
        <color indexed="64"/>
      </top>
      <bottom/>
      <diagonal/>
    </border>
    <border>
      <left style="double">
        <color indexed="64"/>
      </left>
      <right style="double">
        <color indexed="64"/>
      </right>
      <top/>
      <bottom style="thin">
        <color indexed="64"/>
      </bottom>
      <diagonal/>
    </border>
    <border>
      <left style="thin">
        <color rgb="FFAAAAAA"/>
      </left>
      <right style="thin">
        <color rgb="FFAAAAAA"/>
      </right>
      <top style="thin">
        <color rgb="FFAAAAAA"/>
      </top>
      <bottom style="thin">
        <color rgb="FFAAAAAA"/>
      </bottom>
      <diagonal/>
    </border>
    <border>
      <left style="thin">
        <color indexed="64"/>
      </left>
      <right style="thin">
        <color rgb="FFAAAAAA"/>
      </right>
      <top style="thin">
        <color indexed="64"/>
      </top>
      <bottom style="thin">
        <color rgb="FFAAAAAA"/>
      </bottom>
      <diagonal/>
    </border>
    <border>
      <left style="thin">
        <color rgb="FFAAAAAA"/>
      </left>
      <right style="thin">
        <color indexed="64"/>
      </right>
      <top style="thin">
        <color indexed="64"/>
      </top>
      <bottom style="thin">
        <color rgb="FFAAAAAA"/>
      </bottom>
      <diagonal/>
    </border>
    <border>
      <left style="thin">
        <color indexed="64"/>
      </left>
      <right style="thin">
        <color rgb="FFAAAAAA"/>
      </right>
      <top style="thin">
        <color rgb="FFAAAAAA"/>
      </top>
      <bottom style="thin">
        <color indexed="64"/>
      </bottom>
      <diagonal/>
    </border>
    <border>
      <left style="thin">
        <color rgb="FFAAAAAA"/>
      </left>
      <right/>
      <top style="thin">
        <color rgb="FFAAAAAA"/>
      </top>
      <bottom style="thin">
        <color indexed="64"/>
      </bottom>
      <diagonal/>
    </border>
    <border>
      <left/>
      <right style="thin">
        <color rgb="FFAAAAAA"/>
      </right>
      <top style="thin">
        <color rgb="FFAAAAAA"/>
      </top>
      <bottom style="thin">
        <color indexed="64"/>
      </bottom>
      <diagonal/>
    </border>
    <border>
      <left style="thin">
        <color indexed="64"/>
      </left>
      <right style="double">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style="double">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double">
        <color indexed="64"/>
      </left>
      <right/>
      <top style="thin">
        <color indexed="64"/>
      </top>
      <bottom style="medium">
        <color indexed="64"/>
      </bottom>
      <diagonal/>
    </border>
    <border>
      <left/>
      <right/>
      <top style="medium">
        <color indexed="64"/>
      </top>
      <bottom style="medium">
        <color indexed="64"/>
      </bottom>
      <diagonal/>
    </border>
    <border>
      <left style="double">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bottom/>
      <diagonal/>
    </border>
    <border>
      <left style="thin">
        <color indexed="64"/>
      </left>
      <right/>
      <top style="medium">
        <color indexed="64"/>
      </top>
      <bottom style="thin">
        <color indexed="64"/>
      </bottom>
      <diagonal/>
    </border>
    <border>
      <left/>
      <right style="double">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double">
        <color indexed="64"/>
      </left>
      <right style="double">
        <color indexed="64"/>
      </right>
      <top style="thin">
        <color indexed="64"/>
      </top>
      <bottom style="medium">
        <color indexed="64"/>
      </bottom>
      <diagonal/>
    </border>
    <border>
      <left style="double">
        <color indexed="64"/>
      </left>
      <right style="double">
        <color indexed="64"/>
      </right>
      <top style="medium">
        <color indexed="64"/>
      </top>
      <bottom style="thin">
        <color indexed="64"/>
      </bottom>
      <diagonal/>
    </border>
    <border>
      <left style="medium">
        <color auto="1"/>
      </left>
      <right style="thin">
        <color indexed="64"/>
      </right>
      <top style="thin">
        <color indexed="64"/>
      </top>
      <bottom/>
      <diagonal/>
    </border>
    <border>
      <left style="double">
        <color indexed="64"/>
      </left>
      <right style="medium">
        <color indexed="64"/>
      </right>
      <top style="thin">
        <color indexed="64"/>
      </top>
      <bottom style="thin">
        <color indexed="64"/>
      </bottom>
      <diagonal/>
    </border>
    <border>
      <left style="double">
        <color indexed="64"/>
      </left>
      <right style="medium">
        <color indexed="64"/>
      </right>
      <top/>
      <bottom/>
      <diagonal/>
    </border>
    <border>
      <left style="double">
        <color indexed="64"/>
      </left>
      <right style="medium">
        <color indexed="64"/>
      </right>
      <top style="thin">
        <color indexed="64"/>
      </top>
      <bottom/>
      <diagonal/>
    </border>
    <border>
      <left style="medium">
        <color indexed="64"/>
      </left>
      <right/>
      <top style="thin">
        <color indexed="64"/>
      </top>
      <bottom style="medium">
        <color indexed="64"/>
      </bottom>
      <diagonal/>
    </border>
    <border>
      <left style="double">
        <color indexed="64"/>
      </left>
      <right style="medium">
        <color indexed="64"/>
      </right>
      <top style="medium">
        <color indexed="64"/>
      </top>
      <bottom style="medium">
        <color indexed="64"/>
      </bottom>
      <diagonal/>
    </border>
  </borders>
  <cellStyleXfs count="8">
    <xf numFmtId="0" fontId="0" fillId="0" borderId="0"/>
    <xf numFmtId="43" fontId="1" fillId="0" borderId="0"/>
    <xf numFmtId="165" fontId="4" fillId="0" borderId="0"/>
    <xf numFmtId="0" fontId="1" fillId="0" borderId="0"/>
    <xf numFmtId="0" fontId="4" fillId="0" borderId="0"/>
    <xf numFmtId="0" fontId="4" fillId="0" borderId="0"/>
    <xf numFmtId="0" fontId="5" fillId="0" borderId="0"/>
    <xf numFmtId="0" fontId="28" fillId="0" borderId="0" applyNumberFormat="0" applyFill="0" applyBorder="0" applyAlignment="0" applyProtection="0"/>
  </cellStyleXfs>
  <cellXfs count="450">
    <xf numFmtId="0" fontId="0" fillId="0" borderId="0" xfId="0"/>
    <xf numFmtId="0" fontId="5" fillId="0" borderId="0" xfId="6"/>
    <xf numFmtId="0" fontId="4" fillId="0" borderId="0" xfId="0" applyFont="1"/>
    <xf numFmtId="4" fontId="4" fillId="0" borderId="0" xfId="0" applyNumberFormat="1" applyFont="1"/>
    <xf numFmtId="4" fontId="3" fillId="0" borderId="0" xfId="0" applyNumberFormat="1" applyFont="1" applyAlignment="1">
      <alignment horizontal="left"/>
    </xf>
    <xf numFmtId="0" fontId="4" fillId="0" borderId="0" xfId="0" applyFont="1" applyAlignment="1">
      <alignment wrapText="1"/>
    </xf>
    <xf numFmtId="4" fontId="3" fillId="0" borderId="0" xfId="0" applyNumberFormat="1" applyFont="1"/>
    <xf numFmtId="0" fontId="4" fillId="0" borderId="0" xfId="0" applyFont="1" applyAlignment="1">
      <alignment vertical="top"/>
    </xf>
    <xf numFmtId="0" fontId="4" fillId="0" borderId="0" xfId="0" applyFont="1" applyAlignment="1">
      <alignment vertical="center" wrapText="1"/>
    </xf>
    <xf numFmtId="0" fontId="8" fillId="0" borderId="0" xfId="6" applyFont="1"/>
    <xf numFmtId="0" fontId="4" fillId="0" borderId="0" xfId="4"/>
    <xf numFmtId="0" fontId="2" fillId="0" borderId="0" xfId="4" applyFont="1"/>
    <xf numFmtId="0" fontId="2" fillId="0" borderId="0" xfId="4" applyFont="1" applyAlignment="1">
      <alignment wrapText="1"/>
    </xf>
    <xf numFmtId="4" fontId="2" fillId="0" borderId="0" xfId="4" applyNumberFormat="1" applyFont="1"/>
    <xf numFmtId="4" fontId="7" fillId="0" borderId="0" xfId="4" applyNumberFormat="1" applyFont="1"/>
    <xf numFmtId="0" fontId="9" fillId="0" borderId="0" xfId="0" applyFont="1"/>
    <xf numFmtId="4" fontId="12" fillId="0" borderId="1" xfId="4" applyNumberFormat="1" applyFont="1" applyBorder="1"/>
    <xf numFmtId="4" fontId="12" fillId="0" borderId="5" xfId="4" applyNumberFormat="1" applyFont="1" applyBorder="1"/>
    <xf numFmtId="0" fontId="11" fillId="0" borderId="1" xfId="4" applyFont="1" applyBorder="1" applyAlignment="1">
      <alignment horizontal="center"/>
    </xf>
    <xf numFmtId="4" fontId="11" fillId="0" borderId="1" xfId="4" applyNumberFormat="1" applyFont="1" applyBorder="1"/>
    <xf numFmtId="4" fontId="11" fillId="0" borderId="5" xfId="4" applyNumberFormat="1" applyFont="1" applyBorder="1"/>
    <xf numFmtId="3" fontId="12" fillId="0" borderId="5" xfId="4" applyNumberFormat="1" applyFont="1" applyBorder="1"/>
    <xf numFmtId="4" fontId="12" fillId="0" borderId="1" xfId="4" applyNumberFormat="1" applyFont="1" applyBorder="1" applyAlignment="1">
      <alignment horizontal="center"/>
    </xf>
    <xf numFmtId="4" fontId="11" fillId="0" borderId="1" xfId="4" applyNumberFormat="1" applyFont="1" applyBorder="1" applyAlignment="1">
      <alignment horizontal="center"/>
    </xf>
    <xf numFmtId="4" fontId="16" fillId="0" borderId="1" xfId="4" applyNumberFormat="1" applyFont="1" applyBorder="1" applyAlignment="1">
      <alignment horizontal="center"/>
    </xf>
    <xf numFmtId="4" fontId="16" fillId="0" borderId="1" xfId="4" applyNumberFormat="1" applyFont="1" applyBorder="1"/>
    <xf numFmtId="4" fontId="12" fillId="2" borderId="2" xfId="0" applyNumberFormat="1" applyFont="1" applyFill="1" applyBorder="1" applyAlignment="1">
      <alignment horizontal="center" vertical="center" wrapText="1"/>
    </xf>
    <xf numFmtId="4" fontId="12" fillId="2" borderId="7" xfId="0" applyNumberFormat="1" applyFont="1" applyFill="1" applyBorder="1" applyAlignment="1">
      <alignment horizontal="center" vertical="center" wrapText="1"/>
    </xf>
    <xf numFmtId="4" fontId="12" fillId="2" borderId="16" xfId="0" applyNumberFormat="1" applyFont="1" applyFill="1" applyBorder="1" applyAlignment="1">
      <alignment horizontal="center" vertical="center" wrapText="1"/>
    </xf>
    <xf numFmtId="0" fontId="14" fillId="0" borderId="0" xfId="0" applyFont="1"/>
    <xf numFmtId="4" fontId="11" fillId="0" borderId="0" xfId="0" applyNumberFormat="1" applyFont="1"/>
    <xf numFmtId="0" fontId="11" fillId="0" borderId="0" xfId="0" applyFont="1" applyAlignment="1">
      <alignment horizontal="center" wrapText="1"/>
    </xf>
    <xf numFmtId="4" fontId="12" fillId="0" borderId="0" xfId="0" applyNumberFormat="1" applyFont="1" applyAlignment="1">
      <alignment horizontal="left" wrapText="1"/>
    </xf>
    <xf numFmtId="0" fontId="11" fillId="0" borderId="0" xfId="0" applyFont="1" applyAlignment="1">
      <alignment wrapText="1"/>
    </xf>
    <xf numFmtId="4" fontId="12" fillId="0" borderId="0" xfId="0" applyNumberFormat="1" applyFont="1"/>
    <xf numFmtId="4" fontId="12" fillId="2" borderId="2" xfId="0" applyNumberFormat="1" applyFont="1" applyFill="1" applyBorder="1" applyAlignment="1">
      <alignment horizontal="center" vertical="center"/>
    </xf>
    <xf numFmtId="4" fontId="11" fillId="2" borderId="2" xfId="0" applyNumberFormat="1" applyFont="1" applyFill="1" applyBorder="1" applyAlignment="1">
      <alignment vertical="center"/>
    </xf>
    <xf numFmtId="4" fontId="12" fillId="2" borderId="18" xfId="0" applyNumberFormat="1" applyFont="1" applyFill="1" applyBorder="1" applyAlignment="1">
      <alignment horizontal="center" vertical="center"/>
    </xf>
    <xf numFmtId="4" fontId="12" fillId="2" borderId="18" xfId="0" applyNumberFormat="1" applyFont="1" applyFill="1" applyBorder="1" applyAlignment="1">
      <alignment horizontal="center" vertical="center" wrapText="1"/>
    </xf>
    <xf numFmtId="4" fontId="12" fillId="2" borderId="9" xfId="0" applyNumberFormat="1" applyFont="1" applyFill="1" applyBorder="1" applyAlignment="1">
      <alignment horizontal="center" vertical="center" wrapText="1"/>
    </xf>
    <xf numFmtId="0" fontId="17" fillId="0" borderId="0" xfId="6" applyFont="1"/>
    <xf numFmtId="0" fontId="18" fillId="0" borderId="0" xfId="6" applyFont="1"/>
    <xf numFmtId="0" fontId="19" fillId="0" borderId="0" xfId="6" applyFont="1" applyAlignment="1">
      <alignment horizontal="centerContinuous" wrapText="1"/>
    </xf>
    <xf numFmtId="0" fontId="20" fillId="0" borderId="0" xfId="6" applyFont="1"/>
    <xf numFmtId="0" fontId="9" fillId="0" borderId="15" xfId="6" applyFont="1" applyBorder="1" applyAlignment="1">
      <alignment horizontal="centerContinuous" wrapText="1"/>
    </xf>
    <xf numFmtId="0" fontId="18" fillId="0" borderId="15" xfId="6" applyFont="1" applyBorder="1" applyAlignment="1">
      <alignment horizontal="centerContinuous" wrapText="1"/>
    </xf>
    <xf numFmtId="0" fontId="6" fillId="0" borderId="0" xfId="6" applyFont="1"/>
    <xf numFmtId="0" fontId="9" fillId="0" borderId="4" xfId="0" applyFont="1" applyBorder="1"/>
    <xf numFmtId="0" fontId="24" fillId="6" borderId="35" xfId="0" applyFont="1" applyFill="1" applyBorder="1" applyAlignment="1">
      <alignment horizontal="center" vertical="center" wrapText="1"/>
    </xf>
    <xf numFmtId="0" fontId="9" fillId="4" borderId="33" xfId="0" applyFont="1" applyFill="1" applyBorder="1" applyAlignment="1">
      <alignment horizontal="left" vertical="center" wrapText="1"/>
    </xf>
    <xf numFmtId="0" fontId="9" fillId="4" borderId="22" xfId="0" applyFont="1" applyFill="1" applyBorder="1" applyAlignment="1">
      <alignment horizontal="left" vertical="center" wrapText="1"/>
    </xf>
    <xf numFmtId="0" fontId="9" fillId="4" borderId="0" xfId="0" applyFont="1" applyFill="1" applyAlignment="1">
      <alignment horizontal="left" vertical="center" wrapText="1"/>
    </xf>
    <xf numFmtId="0" fontId="9" fillId="4" borderId="18" xfId="0" applyFont="1" applyFill="1" applyBorder="1" applyAlignment="1">
      <alignment horizontal="left" vertical="center" wrapText="1"/>
    </xf>
    <xf numFmtId="0" fontId="24" fillId="6" borderId="33" xfId="0" applyFont="1" applyFill="1" applyBorder="1" applyAlignment="1">
      <alignment horizontal="center" vertical="center" wrapText="1"/>
    </xf>
    <xf numFmtId="0" fontId="24" fillId="6" borderId="37" xfId="0" applyFont="1" applyFill="1" applyBorder="1" applyAlignment="1">
      <alignment horizontal="center" vertical="center" wrapText="1"/>
    </xf>
    <xf numFmtId="0" fontId="24" fillId="6" borderId="35" xfId="0" applyFont="1" applyFill="1" applyBorder="1" applyAlignment="1">
      <alignment horizontal="right" vertical="center"/>
    </xf>
    <xf numFmtId="0" fontId="24" fillId="6" borderId="33" xfId="0" applyFont="1" applyFill="1" applyBorder="1" applyAlignment="1">
      <alignment horizontal="left" vertical="center"/>
    </xf>
    <xf numFmtId="0" fontId="24" fillId="6" borderId="33" xfId="0" applyFont="1" applyFill="1" applyBorder="1" applyAlignment="1">
      <alignment horizontal="right" vertical="center"/>
    </xf>
    <xf numFmtId="0" fontId="9" fillId="4"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25" fillId="4" borderId="17" xfId="0" applyFont="1" applyFill="1" applyBorder="1" applyAlignment="1">
      <alignment horizontal="left" vertical="center" wrapText="1"/>
    </xf>
    <xf numFmtId="0" fontId="25" fillId="7" borderId="5" xfId="0" applyFont="1" applyFill="1" applyBorder="1" applyAlignment="1">
      <alignment horizontal="left" vertical="center" wrapText="1"/>
    </xf>
    <xf numFmtId="0" fontId="25" fillId="4" borderId="21" xfId="0" applyFont="1" applyFill="1" applyBorder="1" applyAlignment="1">
      <alignment horizontal="left" vertical="center" wrapText="1"/>
    </xf>
    <xf numFmtId="0" fontId="10" fillId="5" borderId="0" xfId="0" applyFont="1" applyFill="1" applyAlignment="1">
      <alignment vertical="center"/>
    </xf>
    <xf numFmtId="0" fontId="9" fillId="5" borderId="0" xfId="0" applyFont="1" applyFill="1" applyAlignment="1">
      <alignment vertical="center"/>
    </xf>
    <xf numFmtId="0" fontId="25" fillId="4" borderId="5" xfId="0" applyFont="1" applyFill="1" applyBorder="1" applyAlignment="1">
      <alignment vertical="center"/>
    </xf>
    <xf numFmtId="0" fontId="9" fillId="4" borderId="6" xfId="0" applyFont="1" applyFill="1" applyBorder="1" applyAlignment="1">
      <alignment vertical="center"/>
    </xf>
    <xf numFmtId="0" fontId="9" fillId="4" borderId="4" xfId="0" applyFont="1" applyFill="1" applyBorder="1" applyAlignment="1">
      <alignment vertical="center"/>
    </xf>
    <xf numFmtId="0" fontId="26" fillId="4" borderId="5" xfId="0" applyFont="1" applyFill="1" applyBorder="1" applyAlignment="1">
      <alignment horizontal="center" vertical="center"/>
    </xf>
    <xf numFmtId="14" fontId="26" fillId="4" borderId="5" xfId="0" applyNumberFormat="1" applyFont="1" applyFill="1" applyBorder="1" applyAlignment="1">
      <alignment horizontal="center" vertical="center"/>
    </xf>
    <xf numFmtId="14" fontId="10" fillId="4" borderId="1" xfId="0" applyNumberFormat="1" applyFont="1" applyFill="1" applyBorder="1" applyAlignment="1">
      <alignment horizontal="center" vertical="center"/>
    </xf>
    <xf numFmtId="0" fontId="24" fillId="6" borderId="36" xfId="0" applyFont="1" applyFill="1" applyBorder="1" applyAlignment="1">
      <alignment horizontal="right" vertical="center"/>
    </xf>
    <xf numFmtId="0" fontId="9" fillId="8" borderId="6" xfId="0" applyFont="1" applyFill="1" applyBorder="1" applyAlignment="1">
      <alignment vertical="center"/>
    </xf>
    <xf numFmtId="0" fontId="9" fillId="8" borderId="4" xfId="0" applyFont="1" applyFill="1" applyBorder="1" applyAlignment="1">
      <alignment vertical="center"/>
    </xf>
    <xf numFmtId="43" fontId="9" fillId="8" borderId="1" xfId="1" applyFont="1" applyFill="1" applyBorder="1" applyAlignment="1">
      <alignment vertical="center"/>
    </xf>
    <xf numFmtId="0" fontId="9" fillId="8" borderId="33" xfId="0" applyFont="1" applyFill="1" applyBorder="1" applyAlignment="1">
      <alignment vertical="center"/>
    </xf>
    <xf numFmtId="0" fontId="24" fillId="6" borderId="38" xfId="0" applyFont="1" applyFill="1" applyBorder="1" applyAlignment="1">
      <alignment horizontal="right" vertical="center"/>
    </xf>
    <xf numFmtId="0" fontId="24" fillId="6" borderId="39" xfId="0" applyFont="1" applyFill="1" applyBorder="1" applyAlignment="1">
      <alignment horizontal="right" vertical="center"/>
    </xf>
    <xf numFmtId="0" fontId="24" fillId="6" borderId="3" xfId="0" applyFont="1" applyFill="1" applyBorder="1" applyAlignment="1">
      <alignment horizontal="right" vertical="center"/>
    </xf>
    <xf numFmtId="0" fontId="24" fillId="6" borderId="40" xfId="0" applyFont="1" applyFill="1" applyBorder="1" applyAlignment="1">
      <alignment horizontal="right" vertical="center"/>
    </xf>
    <xf numFmtId="0" fontId="9" fillId="0" borderId="0" xfId="0" applyFont="1" applyAlignment="1">
      <alignment vertical="center"/>
    </xf>
    <xf numFmtId="0" fontId="10" fillId="0" borderId="0" xfId="0" applyFont="1" applyAlignment="1">
      <alignment vertical="center"/>
    </xf>
    <xf numFmtId="43" fontId="22" fillId="9" borderId="9" xfId="1" applyFont="1" applyFill="1" applyBorder="1" applyAlignment="1">
      <alignment vertical="center"/>
    </xf>
    <xf numFmtId="0" fontId="10" fillId="0" borderId="1" xfId="0" applyFont="1" applyBorder="1" applyAlignment="1">
      <alignment horizontal="center" vertical="center"/>
    </xf>
    <xf numFmtId="14" fontId="9" fillId="0" borderId="1" xfId="0" applyNumberFormat="1" applyFont="1" applyBorder="1" applyAlignment="1">
      <alignment horizontal="center" vertical="center"/>
    </xf>
    <xf numFmtId="0" fontId="10" fillId="7" borderId="1" xfId="0" applyFont="1" applyFill="1" applyBorder="1" applyAlignment="1">
      <alignment horizontal="center" vertical="center"/>
    </xf>
    <xf numFmtId="14" fontId="9" fillId="7" borderId="1" xfId="0" applyNumberFormat="1" applyFont="1" applyFill="1" applyBorder="1" applyAlignment="1">
      <alignment horizontal="center" vertical="center"/>
    </xf>
    <xf numFmtId="0" fontId="24" fillId="6" borderId="5" xfId="0" applyFont="1" applyFill="1" applyBorder="1" applyAlignment="1">
      <alignment horizontal="center" vertical="center" wrapText="1"/>
    </xf>
    <xf numFmtId="0" fontId="24" fillId="6" borderId="6" xfId="0" applyFont="1" applyFill="1" applyBorder="1" applyAlignment="1">
      <alignment horizontal="center" vertical="center"/>
    </xf>
    <xf numFmtId="0" fontId="24" fillId="6" borderId="4" xfId="0" applyFont="1" applyFill="1" applyBorder="1" applyAlignment="1">
      <alignment horizontal="center" vertical="center" wrapText="1"/>
    </xf>
    <xf numFmtId="0" fontId="11" fillId="0" borderId="0" xfId="0" applyFont="1" applyAlignment="1">
      <alignment vertical="center"/>
    </xf>
    <xf numFmtId="0" fontId="10" fillId="4" borderId="0" xfId="0" applyFont="1" applyFill="1" applyAlignment="1">
      <alignment vertical="center"/>
    </xf>
    <xf numFmtId="0" fontId="24" fillId="6" borderId="6" xfId="0" applyFont="1" applyFill="1" applyBorder="1" applyAlignment="1">
      <alignment horizontal="left" vertical="center"/>
    </xf>
    <xf numFmtId="0" fontId="24" fillId="6" borderId="4" xfId="0" applyFont="1" applyFill="1" applyBorder="1" applyAlignment="1">
      <alignment horizontal="left" vertical="center"/>
    </xf>
    <xf numFmtId="0" fontId="24" fillId="6" borderId="5" xfId="0" applyFont="1" applyFill="1" applyBorder="1" applyAlignment="1">
      <alignment horizontal="left" vertical="center"/>
    </xf>
    <xf numFmtId="0" fontId="29" fillId="6" borderId="33" xfId="7" applyFont="1" applyFill="1" applyBorder="1" applyAlignment="1">
      <alignment horizontal="center" vertical="center"/>
    </xf>
    <xf numFmtId="17" fontId="11" fillId="0" borderId="0" xfId="0" applyNumberFormat="1" applyFont="1" applyAlignment="1">
      <alignment horizontal="center" vertical="center"/>
    </xf>
    <xf numFmtId="43" fontId="11" fillId="0" borderId="0" xfId="1" applyFont="1"/>
    <xf numFmtId="0" fontId="9" fillId="0" borderId="1" xfId="0" applyFont="1" applyBorder="1"/>
    <xf numFmtId="14" fontId="9" fillId="0" borderId="1" xfId="0" applyNumberFormat="1" applyFont="1" applyBorder="1"/>
    <xf numFmtId="43" fontId="9" fillId="0" borderId="1" xfId="1" applyFont="1" applyBorder="1"/>
    <xf numFmtId="49" fontId="9" fillId="0" borderId="1" xfId="0" applyNumberFormat="1" applyFont="1" applyBorder="1"/>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9" fillId="0" borderId="4" xfId="0" applyFont="1" applyBorder="1" applyAlignment="1">
      <alignment vertical="center" wrapText="1"/>
    </xf>
    <xf numFmtId="0" fontId="9" fillId="0" borderId="1" xfId="0" applyFont="1" applyBorder="1" applyAlignment="1">
      <alignment vertical="center" wrapText="1"/>
    </xf>
    <xf numFmtId="0" fontId="9" fillId="0" borderId="22" xfId="0" applyFont="1" applyBorder="1"/>
    <xf numFmtId="0" fontId="9" fillId="0" borderId="20" xfId="0" applyFont="1" applyBorder="1"/>
    <xf numFmtId="43" fontId="9" fillId="0" borderId="20" xfId="1" applyFont="1" applyBorder="1"/>
    <xf numFmtId="0" fontId="9" fillId="0" borderId="20" xfId="0" applyFont="1" applyBorder="1" applyAlignment="1">
      <alignment horizontal="center" vertical="center"/>
    </xf>
    <xf numFmtId="0" fontId="9" fillId="0" borderId="21" xfId="0" applyFont="1" applyBorder="1" applyAlignment="1">
      <alignment horizontal="center" vertical="center"/>
    </xf>
    <xf numFmtId="14" fontId="10" fillId="4" borderId="5" xfId="0" applyNumberFormat="1" applyFont="1" applyFill="1" applyBorder="1" applyAlignment="1">
      <alignment horizontal="center" vertical="center"/>
    </xf>
    <xf numFmtId="0" fontId="10" fillId="4" borderId="5" xfId="0" applyFont="1" applyFill="1" applyBorder="1" applyAlignment="1">
      <alignment horizontal="center" vertical="center"/>
    </xf>
    <xf numFmtId="0" fontId="27" fillId="4" borderId="5" xfId="0" applyFont="1" applyFill="1" applyBorder="1" applyAlignment="1">
      <alignment vertical="center"/>
    </xf>
    <xf numFmtId="0" fontId="10" fillId="10" borderId="9" xfId="0" applyFont="1" applyFill="1" applyBorder="1" applyAlignment="1" applyProtection="1">
      <alignment horizontal="center" vertical="center" wrapText="1"/>
      <protection locked="0"/>
    </xf>
    <xf numFmtId="0" fontId="10" fillId="10" borderId="7" xfId="0" applyFont="1" applyFill="1" applyBorder="1" applyAlignment="1" applyProtection="1">
      <alignment horizontal="center" vertical="center" wrapText="1"/>
      <protection locked="0"/>
    </xf>
    <xf numFmtId="0" fontId="10" fillId="10" borderId="7" xfId="0" applyFont="1" applyFill="1" applyBorder="1" applyAlignment="1" applyProtection="1">
      <alignment horizontal="center" vertical="center"/>
      <protection locked="0"/>
    </xf>
    <xf numFmtId="4" fontId="10" fillId="10" borderId="7" xfId="0" applyNumberFormat="1" applyFont="1" applyFill="1" applyBorder="1" applyAlignment="1" applyProtection="1">
      <alignment horizontal="center" vertical="center" wrapText="1"/>
      <protection locked="0"/>
    </xf>
    <xf numFmtId="164" fontId="10" fillId="10" borderId="7" xfId="0" applyNumberFormat="1" applyFont="1" applyFill="1" applyBorder="1" applyAlignment="1" applyProtection="1">
      <alignment horizontal="center" vertical="center" wrapText="1"/>
      <protection locked="0"/>
    </xf>
    <xf numFmtId="4" fontId="10" fillId="10" borderId="16" xfId="0" applyNumberFormat="1" applyFont="1" applyFill="1" applyBorder="1" applyAlignment="1" applyProtection="1">
      <alignment horizontal="center" vertical="center" wrapText="1"/>
      <protection locked="0"/>
    </xf>
    <xf numFmtId="0" fontId="27" fillId="4" borderId="6" xfId="0" applyFont="1" applyFill="1" applyBorder="1" applyAlignment="1">
      <alignment vertical="center"/>
    </xf>
    <xf numFmtId="0" fontId="23" fillId="9" borderId="0" xfId="0" applyFont="1" applyFill="1"/>
    <xf numFmtId="0" fontId="22" fillId="6" borderId="35" xfId="0" applyFont="1" applyFill="1" applyBorder="1" applyAlignment="1">
      <alignment horizontal="right" vertical="center"/>
    </xf>
    <xf numFmtId="0" fontId="22" fillId="6" borderId="35" xfId="0" applyFont="1" applyFill="1" applyBorder="1" applyAlignment="1">
      <alignment horizontal="center" vertical="center" wrapText="1"/>
    </xf>
    <xf numFmtId="0" fontId="15" fillId="0" borderId="1" xfId="4" applyFont="1" applyBorder="1" applyAlignment="1">
      <alignment horizontal="center"/>
    </xf>
    <xf numFmtId="4" fontId="15" fillId="0" borderId="1" xfId="4" applyNumberFormat="1" applyFont="1" applyBorder="1" applyAlignment="1">
      <alignment horizontal="center"/>
    </xf>
    <xf numFmtId="0" fontId="18" fillId="0" borderId="0" xfId="6" applyFont="1" applyAlignment="1">
      <alignment horizontal="centerContinuous" wrapText="1"/>
    </xf>
    <xf numFmtId="0" fontId="34" fillId="0" borderId="0" xfId="0" applyFont="1"/>
    <xf numFmtId="14" fontId="24" fillId="6" borderId="5" xfId="0" applyNumberFormat="1" applyFont="1" applyFill="1" applyBorder="1" applyAlignment="1">
      <alignment horizontal="center" vertical="center" wrapText="1"/>
    </xf>
    <xf numFmtId="14" fontId="11" fillId="0" borderId="0" xfId="0" applyNumberFormat="1" applyFont="1" applyAlignment="1">
      <alignment horizontal="center" vertical="center"/>
    </xf>
    <xf numFmtId="4" fontId="14" fillId="14" borderId="10" xfId="4" applyNumberFormat="1" applyFont="1" applyFill="1" applyBorder="1" applyAlignment="1">
      <alignment horizontal="center" vertical="center" wrapText="1"/>
    </xf>
    <xf numFmtId="4" fontId="12" fillId="14" borderId="1" xfId="4" applyNumberFormat="1" applyFont="1" applyFill="1" applyBorder="1" applyAlignment="1">
      <alignment horizontal="center" vertical="center" wrapText="1"/>
    </xf>
    <xf numFmtId="0" fontId="12" fillId="14" borderId="19" xfId="4" applyFont="1" applyFill="1" applyBorder="1" applyAlignment="1">
      <alignment horizontal="center" vertical="center" wrapText="1"/>
    </xf>
    <xf numFmtId="4" fontId="12" fillId="14" borderId="13" xfId="4" applyNumberFormat="1" applyFont="1" applyFill="1" applyBorder="1" applyAlignment="1">
      <alignment horizontal="center" vertical="center" wrapText="1"/>
    </xf>
    <xf numFmtId="4" fontId="12" fillId="14" borderId="8" xfId="4" applyNumberFormat="1" applyFont="1" applyFill="1" applyBorder="1" applyAlignment="1">
      <alignment horizontal="center" vertical="center" wrapText="1"/>
    </xf>
    <xf numFmtId="0" fontId="12" fillId="14" borderId="1" xfId="4" applyFont="1" applyFill="1" applyBorder="1" applyAlignment="1">
      <alignment horizontal="center" vertical="center" wrapText="1"/>
    </xf>
    <xf numFmtId="4" fontId="12" fillId="14" borderId="29" xfId="4" applyNumberFormat="1" applyFont="1" applyFill="1" applyBorder="1" applyAlignment="1">
      <alignment horizontal="center" vertical="center" wrapText="1"/>
    </xf>
    <xf numFmtId="0" fontId="12" fillId="14" borderId="1" xfId="5" applyFont="1" applyFill="1" applyBorder="1" applyAlignment="1">
      <alignment horizontal="center" vertical="center"/>
    </xf>
    <xf numFmtId="0" fontId="12" fillId="14" borderId="1" xfId="5" applyFont="1" applyFill="1" applyBorder="1" applyAlignment="1">
      <alignment horizontal="center" vertical="center" wrapText="1"/>
    </xf>
    <xf numFmtId="0" fontId="12" fillId="14" borderId="19" xfId="5" applyFont="1" applyFill="1" applyBorder="1" applyAlignment="1">
      <alignment horizontal="center" vertical="center" wrapText="1"/>
    </xf>
    <xf numFmtId="4" fontId="12" fillId="14" borderId="7" xfId="4" applyNumberFormat="1" applyFont="1" applyFill="1" applyBorder="1" applyAlignment="1">
      <alignment horizontal="center" vertical="center" wrapText="1"/>
    </xf>
    <xf numFmtId="4" fontId="12" fillId="14" borderId="16" xfId="4" applyNumberFormat="1" applyFont="1" applyFill="1" applyBorder="1" applyAlignment="1">
      <alignment horizontal="center" vertical="center" wrapText="1"/>
    </xf>
    <xf numFmtId="4" fontId="12" fillId="14" borderId="12" xfId="4" applyNumberFormat="1" applyFont="1" applyFill="1" applyBorder="1" applyAlignment="1">
      <alignment horizontal="center" vertical="center" wrapText="1"/>
    </xf>
    <xf numFmtId="0" fontId="12" fillId="14" borderId="16" xfId="4" applyFont="1" applyFill="1" applyBorder="1" applyAlignment="1">
      <alignment horizontal="center" vertical="center" wrapText="1"/>
    </xf>
    <xf numFmtId="0" fontId="12" fillId="14" borderId="13" xfId="4" applyFont="1" applyFill="1" applyBorder="1" applyAlignment="1">
      <alignment horizontal="center" vertical="center" wrapText="1"/>
    </xf>
    <xf numFmtId="3" fontId="11" fillId="14" borderId="13" xfId="4" applyNumberFormat="1" applyFont="1" applyFill="1" applyBorder="1"/>
    <xf numFmtId="3" fontId="12" fillId="14" borderId="13" xfId="4" applyNumberFormat="1" applyFont="1" applyFill="1" applyBorder="1"/>
    <xf numFmtId="3" fontId="12" fillId="14" borderId="12" xfId="4" applyNumberFormat="1" applyFont="1" applyFill="1" applyBorder="1" applyAlignment="1">
      <alignment horizontal="center" vertical="center" wrapText="1"/>
    </xf>
    <xf numFmtId="3" fontId="11" fillId="14" borderId="14" xfId="4" applyNumberFormat="1" applyFont="1" applyFill="1" applyBorder="1"/>
    <xf numFmtId="3" fontId="12" fillId="14" borderId="14" xfId="4" applyNumberFormat="1" applyFont="1" applyFill="1" applyBorder="1"/>
    <xf numFmtId="3" fontId="11" fillId="14" borderId="12" xfId="4" applyNumberFormat="1" applyFont="1" applyFill="1" applyBorder="1"/>
    <xf numFmtId="0" fontId="11" fillId="14" borderId="12" xfId="4" applyFont="1" applyFill="1" applyBorder="1"/>
    <xf numFmtId="0" fontId="12" fillId="14" borderId="13" xfId="4" applyFont="1" applyFill="1" applyBorder="1"/>
    <xf numFmtId="4" fontId="12" fillId="5" borderId="5" xfId="4" applyNumberFormat="1" applyFont="1" applyFill="1" applyBorder="1"/>
    <xf numFmtId="0" fontId="31" fillId="2" borderId="45" xfId="0" applyFont="1" applyFill="1" applyBorder="1" applyAlignment="1">
      <alignment vertical="center" wrapText="1"/>
    </xf>
    <xf numFmtId="0" fontId="12" fillId="14" borderId="14" xfId="4" applyFont="1" applyFill="1" applyBorder="1"/>
    <xf numFmtId="0" fontId="12" fillId="14" borderId="43" xfId="4" applyFont="1" applyFill="1" applyBorder="1"/>
    <xf numFmtId="0" fontId="12" fillId="14" borderId="12" xfId="4" applyFont="1" applyFill="1" applyBorder="1"/>
    <xf numFmtId="0" fontId="11" fillId="10" borderId="6" xfId="4" applyFont="1" applyFill="1" applyBorder="1" applyAlignment="1">
      <alignment horizontal="center"/>
    </xf>
    <xf numFmtId="4" fontId="11" fillId="10" borderId="6" xfId="4" applyNumberFormat="1" applyFont="1" applyFill="1" applyBorder="1"/>
    <xf numFmtId="3" fontId="11" fillId="10" borderId="29" xfId="4" applyNumberFormat="1" applyFont="1" applyFill="1" applyBorder="1"/>
    <xf numFmtId="0" fontId="15" fillId="5" borderId="6" xfId="4" applyFont="1" applyFill="1" applyBorder="1" applyAlignment="1">
      <alignment horizontal="center"/>
    </xf>
    <xf numFmtId="3" fontId="12" fillId="5" borderId="6" xfId="4" applyNumberFormat="1" applyFont="1" applyFill="1" applyBorder="1"/>
    <xf numFmtId="4" fontId="12" fillId="5" borderId="4" xfId="4" applyNumberFormat="1" applyFont="1" applyFill="1" applyBorder="1"/>
    <xf numFmtId="3" fontId="12" fillId="5" borderId="10" xfId="4" applyNumberFormat="1" applyFont="1" applyFill="1" applyBorder="1"/>
    <xf numFmtId="3" fontId="12" fillId="5" borderId="4" xfId="4" applyNumberFormat="1" applyFont="1" applyFill="1" applyBorder="1"/>
    <xf numFmtId="0" fontId="16" fillId="10" borderId="6" xfId="4" applyFont="1" applyFill="1" applyBorder="1" applyAlignment="1">
      <alignment horizontal="center"/>
    </xf>
    <xf numFmtId="3" fontId="11" fillId="10" borderId="6" xfId="4" applyNumberFormat="1" applyFont="1" applyFill="1" applyBorder="1"/>
    <xf numFmtId="4" fontId="11" fillId="10" borderId="6" xfId="4" applyNumberFormat="1" applyFont="1" applyFill="1" applyBorder="1" applyAlignment="1">
      <alignment horizontal="center"/>
    </xf>
    <xf numFmtId="4" fontId="16" fillId="10" borderId="6" xfId="4" applyNumberFormat="1" applyFont="1" applyFill="1" applyBorder="1" applyAlignment="1">
      <alignment horizontal="center"/>
    </xf>
    <xf numFmtId="4" fontId="16" fillId="10" borderId="6" xfId="4" applyNumberFormat="1" applyFont="1" applyFill="1" applyBorder="1"/>
    <xf numFmtId="0" fontId="31" fillId="5" borderId="46" xfId="0" applyFont="1" applyFill="1" applyBorder="1" applyAlignment="1">
      <alignment vertical="center" wrapText="1"/>
    </xf>
    <xf numFmtId="0" fontId="31" fillId="5" borderId="47" xfId="0" applyFont="1" applyFill="1" applyBorder="1" applyAlignment="1">
      <alignment vertical="center" wrapText="1"/>
    </xf>
    <xf numFmtId="0" fontId="31" fillId="5" borderId="48" xfId="0" applyFont="1" applyFill="1" applyBorder="1" applyAlignment="1">
      <alignment vertical="center" wrapText="1"/>
    </xf>
    <xf numFmtId="0" fontId="3" fillId="2" borderId="49" xfId="0" applyFont="1" applyFill="1" applyBorder="1" applyAlignment="1">
      <alignment vertical="center" wrapText="1"/>
    </xf>
    <xf numFmtId="0" fontId="3" fillId="2" borderId="45" xfId="0" applyFont="1" applyFill="1" applyBorder="1" applyAlignment="1">
      <alignment vertical="center" wrapText="1"/>
    </xf>
    <xf numFmtId="0" fontId="31" fillId="2" borderId="50" xfId="0" applyFont="1" applyFill="1" applyBorder="1" applyAlignment="1">
      <alignment vertical="center" wrapText="1"/>
    </xf>
    <xf numFmtId="4" fontId="16" fillId="10" borderId="49" xfId="4" applyNumberFormat="1" applyFont="1" applyFill="1" applyBorder="1" applyAlignment="1">
      <alignment horizontal="center"/>
    </xf>
    <xf numFmtId="4" fontId="16" fillId="10" borderId="49" xfId="4" applyNumberFormat="1" applyFont="1" applyFill="1" applyBorder="1"/>
    <xf numFmtId="4" fontId="3" fillId="5" borderId="20" xfId="0" applyNumberFormat="1" applyFont="1" applyFill="1" applyBorder="1" applyAlignment="1">
      <alignment vertical="center" wrapText="1"/>
    </xf>
    <xf numFmtId="4" fontId="3" fillId="2" borderId="41" xfId="0" applyNumberFormat="1" applyFont="1" applyFill="1" applyBorder="1" applyAlignment="1">
      <alignment vertical="center" wrapText="1"/>
    </xf>
    <xf numFmtId="4" fontId="11" fillId="0" borderId="17" xfId="4" applyNumberFormat="1" applyFont="1" applyBorder="1"/>
    <xf numFmtId="4" fontId="11" fillId="0" borderId="13" xfId="4" applyNumberFormat="1" applyFont="1" applyBorder="1"/>
    <xf numFmtId="4" fontId="12" fillId="5" borderId="13" xfId="4" applyNumberFormat="1" applyFont="1" applyFill="1" applyBorder="1"/>
    <xf numFmtId="4" fontId="3" fillId="5" borderId="21" xfId="0" applyNumberFormat="1" applyFont="1" applyFill="1" applyBorder="1" applyAlignment="1">
      <alignment vertical="center" wrapText="1"/>
    </xf>
    <xf numFmtId="4" fontId="3" fillId="5" borderId="14" xfId="0" applyNumberFormat="1" applyFont="1" applyFill="1" applyBorder="1" applyAlignment="1">
      <alignment vertical="center" wrapText="1"/>
    </xf>
    <xf numFmtId="4" fontId="3" fillId="2" borderId="42" xfId="0" applyNumberFormat="1" applyFont="1" applyFill="1" applyBorder="1" applyAlignment="1">
      <alignment vertical="center" wrapText="1"/>
    </xf>
    <xf numFmtId="4" fontId="3" fillId="2" borderId="44" xfId="0" applyNumberFormat="1" applyFont="1" applyFill="1" applyBorder="1" applyAlignment="1">
      <alignment vertical="center" wrapText="1"/>
    </xf>
    <xf numFmtId="4" fontId="3" fillId="2" borderId="43" xfId="0" applyNumberFormat="1" applyFont="1" applyFill="1" applyBorder="1" applyAlignment="1">
      <alignment vertical="center" wrapText="1"/>
    </xf>
    <xf numFmtId="4" fontId="16" fillId="0" borderId="18" xfId="4" applyNumberFormat="1" applyFont="1" applyBorder="1" applyAlignment="1">
      <alignment horizontal="right"/>
    </xf>
    <xf numFmtId="4" fontId="16" fillId="0" borderId="2" xfId="4" applyNumberFormat="1" applyFont="1" applyBorder="1" applyAlignment="1">
      <alignment horizontal="right"/>
    </xf>
    <xf numFmtId="4" fontId="16" fillId="4" borderId="45" xfId="4" applyNumberFormat="1" applyFont="1" applyFill="1" applyBorder="1" applyAlignment="1">
      <alignment horizontal="right"/>
    </xf>
    <xf numFmtId="4" fontId="16" fillId="4" borderId="18" xfId="4" applyNumberFormat="1" applyFont="1" applyFill="1" applyBorder="1" applyAlignment="1">
      <alignment horizontal="right"/>
    </xf>
    <xf numFmtId="0" fontId="12" fillId="14" borderId="8" xfId="5" applyFont="1" applyFill="1" applyBorder="1" applyAlignment="1">
      <alignment horizontal="center" vertical="center" wrapText="1"/>
    </xf>
    <xf numFmtId="4" fontId="12" fillId="14" borderId="26" xfId="4" applyNumberFormat="1" applyFont="1" applyFill="1" applyBorder="1" applyAlignment="1">
      <alignment horizontal="center" vertical="center" wrapText="1"/>
    </xf>
    <xf numFmtId="3" fontId="15" fillId="14" borderId="13" xfId="4" applyNumberFormat="1" applyFont="1" applyFill="1" applyBorder="1"/>
    <xf numFmtId="4" fontId="11" fillId="0" borderId="1" xfId="4" applyNumberFormat="1" applyFont="1" applyBorder="1" applyAlignment="1">
      <alignment horizontal="right"/>
    </xf>
    <xf numFmtId="3" fontId="12" fillId="5" borderId="1" xfId="4" applyNumberFormat="1" applyFont="1" applyFill="1" applyBorder="1"/>
    <xf numFmtId="4" fontId="12" fillId="5" borderId="8" xfId="4" applyNumberFormat="1" applyFont="1" applyFill="1" applyBorder="1" applyAlignment="1">
      <alignment horizontal="right"/>
    </xf>
    <xf numFmtId="4" fontId="12" fillId="5" borderId="1" xfId="4" applyNumberFormat="1" applyFont="1" applyFill="1" applyBorder="1" applyAlignment="1">
      <alignment horizontal="right"/>
    </xf>
    <xf numFmtId="4" fontId="3" fillId="2" borderId="50" xfId="0" applyNumberFormat="1" applyFont="1" applyFill="1" applyBorder="1" applyAlignment="1">
      <alignment vertical="center" wrapText="1"/>
    </xf>
    <xf numFmtId="0" fontId="36" fillId="11" borderId="30" xfId="3" applyFont="1" applyFill="1" applyBorder="1" applyAlignment="1">
      <alignment horizontal="center" vertical="center" wrapText="1"/>
    </xf>
    <xf numFmtId="0" fontId="37" fillId="0" borderId="0" xfId="3" applyFont="1" applyAlignment="1">
      <alignment horizontal="left"/>
    </xf>
    <xf numFmtId="0" fontId="1" fillId="0" borderId="0" xfId="3"/>
    <xf numFmtId="0" fontId="3" fillId="0" borderId="54" xfId="3" applyFont="1" applyBorder="1" applyAlignment="1">
      <alignment horizontal="left"/>
    </xf>
    <xf numFmtId="0" fontId="1" fillId="0" borderId="54" xfId="3" applyBorder="1"/>
    <xf numFmtId="0" fontId="3" fillId="0" borderId="52" xfId="3" applyFont="1" applyBorder="1" applyAlignment="1">
      <alignment horizontal="left"/>
    </xf>
    <xf numFmtId="0" fontId="1" fillId="0" borderId="53" xfId="3" applyBorder="1"/>
    <xf numFmtId="0" fontId="3" fillId="11" borderId="24" xfId="3" applyFont="1" applyFill="1" applyBorder="1" applyAlignment="1">
      <alignment horizontal="center" vertical="center" wrapText="1"/>
    </xf>
    <xf numFmtId="0" fontId="3" fillId="15" borderId="60" xfId="3" applyFont="1" applyFill="1" applyBorder="1" applyAlignment="1">
      <alignment horizontal="center" vertical="center" wrapText="1"/>
    </xf>
    <xf numFmtId="0" fontId="1" fillId="15" borderId="61" xfId="3" applyFill="1" applyBorder="1"/>
    <xf numFmtId="0" fontId="3" fillId="0" borderId="55" xfId="3" applyFont="1" applyBorder="1" applyAlignment="1">
      <alignment horizontal="left" vertical="center"/>
    </xf>
    <xf numFmtId="0" fontId="3" fillId="0" borderId="0" xfId="3" applyFont="1" applyAlignment="1">
      <alignment horizontal="left" vertical="center"/>
    </xf>
    <xf numFmtId="0" fontId="3" fillId="14" borderId="0" xfId="3" applyFont="1" applyFill="1" applyAlignment="1">
      <alignment horizontal="center" vertical="center" wrapText="1"/>
    </xf>
    <xf numFmtId="0" fontId="1" fillId="14" borderId="56" xfId="3" applyFill="1" applyBorder="1"/>
    <xf numFmtId="0" fontId="1" fillId="10" borderId="0" xfId="3" applyFill="1"/>
    <xf numFmtId="166" fontId="1" fillId="0" borderId="51" xfId="3" applyNumberFormat="1" applyBorder="1" applyAlignment="1">
      <alignment horizontal="right"/>
    </xf>
    <xf numFmtId="10" fontId="1" fillId="0" borderId="51" xfId="3" applyNumberFormat="1" applyBorder="1" applyAlignment="1">
      <alignment horizontal="right"/>
    </xf>
    <xf numFmtId="0" fontId="3" fillId="0" borderId="55" xfId="3" applyFont="1" applyBorder="1" applyAlignment="1">
      <alignment horizontal="left" vertical="center" wrapText="1"/>
    </xf>
    <xf numFmtId="166" fontId="1" fillId="14" borderId="0" xfId="3" applyNumberFormat="1" applyFill="1" applyAlignment="1">
      <alignment horizontal="right"/>
    </xf>
    <xf numFmtId="10" fontId="1" fillId="14" borderId="56" xfId="3" applyNumberFormat="1" applyFill="1" applyBorder="1" applyAlignment="1">
      <alignment horizontal="right"/>
    </xf>
    <xf numFmtId="0" fontId="3" fillId="10" borderId="55" xfId="3" applyFont="1" applyFill="1" applyBorder="1" applyAlignment="1">
      <alignment horizontal="left" vertical="center"/>
    </xf>
    <xf numFmtId="0" fontId="1" fillId="0" borderId="55" xfId="3" applyBorder="1"/>
    <xf numFmtId="0" fontId="1" fillId="14" borderId="0" xfId="3" applyFill="1"/>
    <xf numFmtId="0" fontId="1" fillId="0" borderId="62" xfId="3" applyBorder="1"/>
    <xf numFmtId="0" fontId="1" fillId="0" borderId="3" xfId="3" applyBorder="1"/>
    <xf numFmtId="0" fontId="38" fillId="0" borderId="11" xfId="3" applyFont="1" applyBorder="1" applyAlignment="1">
      <alignment horizontal="left" vertical="center" wrapText="1"/>
    </xf>
    <xf numFmtId="0" fontId="38" fillId="0" borderId="11" xfId="3" applyFont="1" applyBorder="1" applyAlignment="1">
      <alignment horizontal="left"/>
    </xf>
    <xf numFmtId="0" fontId="38" fillId="0" borderId="5" xfId="3" applyFont="1" applyBorder="1"/>
    <xf numFmtId="0" fontId="1" fillId="0" borderId="1" xfId="3" applyBorder="1"/>
    <xf numFmtId="0" fontId="1" fillId="0" borderId="5" xfId="3" applyBorder="1"/>
    <xf numFmtId="0" fontId="38" fillId="0" borderId="64" xfId="3" applyFont="1" applyBorder="1" applyAlignment="1">
      <alignment horizontal="left"/>
    </xf>
    <xf numFmtId="0" fontId="1" fillId="0" borderId="33" xfId="3" applyBorder="1"/>
    <xf numFmtId="0" fontId="1" fillId="0" borderId="62" xfId="3" applyBorder="1" applyAlignment="1">
      <alignment horizontal="left"/>
    </xf>
    <xf numFmtId="0" fontId="1" fillId="0" borderId="11" xfId="3" applyBorder="1" applyAlignment="1">
      <alignment horizontal="left"/>
    </xf>
    <xf numFmtId="0" fontId="1" fillId="0" borderId="11" xfId="3" applyBorder="1"/>
    <xf numFmtId="0" fontId="1" fillId="0" borderId="63" xfId="3" applyBorder="1"/>
    <xf numFmtId="0" fontId="1" fillId="0" borderId="6" xfId="3" applyBorder="1"/>
    <xf numFmtId="0" fontId="3" fillId="16" borderId="60" xfId="3" applyFont="1" applyFill="1" applyBorder="1" applyAlignment="1">
      <alignment horizontal="left" vertical="center"/>
    </xf>
    <xf numFmtId="0" fontId="3" fillId="16" borderId="15" xfId="3" applyFont="1" applyFill="1" applyBorder="1" applyAlignment="1">
      <alignment horizontal="left" vertical="center"/>
    </xf>
    <xf numFmtId="0" fontId="1" fillId="0" borderId="55" xfId="0" applyFont="1" applyBorder="1"/>
    <xf numFmtId="0" fontId="1" fillId="13" borderId="0" xfId="3" applyFill="1"/>
    <xf numFmtId="0" fontId="1" fillId="0" borderId="56" xfId="3" applyBorder="1"/>
    <xf numFmtId="0" fontId="1" fillId="0" borderId="60" xfId="0" applyFont="1" applyBorder="1"/>
    <xf numFmtId="0" fontId="1" fillId="0" borderId="15" xfId="3" applyBorder="1"/>
    <xf numFmtId="0" fontId="1" fillId="17" borderId="15" xfId="3" applyFill="1" applyBorder="1"/>
    <xf numFmtId="0" fontId="1" fillId="12" borderId="0" xfId="3" applyFill="1"/>
    <xf numFmtId="0" fontId="1" fillId="14" borderId="55" xfId="3" applyFill="1" applyBorder="1"/>
    <xf numFmtId="0" fontId="39" fillId="14" borderId="56" xfId="6" applyFont="1" applyFill="1" applyBorder="1"/>
    <xf numFmtId="0" fontId="40" fillId="14" borderId="0" xfId="6" applyFont="1" applyFill="1" applyAlignment="1">
      <alignment vertical="center" wrapText="1"/>
    </xf>
    <xf numFmtId="0" fontId="40" fillId="14" borderId="56" xfId="6" applyFont="1" applyFill="1" applyBorder="1" applyAlignment="1">
      <alignment vertical="center" wrapText="1"/>
    </xf>
    <xf numFmtId="0" fontId="1" fillId="0" borderId="11" xfId="0" applyFont="1" applyBorder="1" applyAlignment="1">
      <alignment horizontal="left" vertical="center"/>
    </xf>
    <xf numFmtId="0" fontId="39" fillId="0" borderId="0" xfId="6" applyFont="1"/>
    <xf numFmtId="0" fontId="39" fillId="14" borderId="0" xfId="6" applyFont="1" applyFill="1"/>
    <xf numFmtId="10" fontId="1" fillId="0" borderId="25" xfId="0" applyNumberFormat="1" applyFont="1" applyBorder="1" applyAlignment="1">
      <alignment horizontal="right"/>
    </xf>
    <xf numFmtId="0" fontId="41" fillId="0" borderId="0" xfId="6" applyFont="1"/>
    <xf numFmtId="0" fontId="41" fillId="14" borderId="0" xfId="6" applyFont="1" applyFill="1"/>
    <xf numFmtId="0" fontId="39" fillId="0" borderId="55" xfId="6" applyFont="1" applyBorder="1"/>
    <xf numFmtId="0" fontId="39" fillId="0" borderId="59" xfId="6" applyFont="1" applyBorder="1"/>
    <xf numFmtId="0" fontId="39" fillId="0" borderId="54" xfId="6" applyFont="1" applyBorder="1"/>
    <xf numFmtId="0" fontId="39" fillId="14" borderId="54" xfId="6" applyFont="1" applyFill="1" applyBorder="1"/>
    <xf numFmtId="10" fontId="3" fillId="0" borderId="51" xfId="0" applyNumberFormat="1" applyFont="1" applyBorder="1" applyAlignment="1">
      <alignment horizontal="right"/>
    </xf>
    <xf numFmtId="0" fontId="38" fillId="0" borderId="1" xfId="6" applyFont="1" applyBorder="1" applyAlignment="1">
      <alignment horizontal="left" vertical="center" wrapText="1"/>
    </xf>
    <xf numFmtId="0" fontId="38" fillId="0" borderId="1" xfId="3" applyFont="1" applyBorder="1" applyAlignment="1">
      <alignment horizontal="left" vertical="center" wrapText="1"/>
    </xf>
    <xf numFmtId="0" fontId="42" fillId="0" borderId="0" xfId="6" applyFont="1"/>
    <xf numFmtId="0" fontId="43" fillId="0" borderId="0" xfId="6" applyFont="1"/>
    <xf numFmtId="0" fontId="45" fillId="0" borderId="0" xfId="6" applyFont="1"/>
    <xf numFmtId="0" fontId="42" fillId="0" borderId="31" xfId="6" applyFont="1" applyBorder="1"/>
    <xf numFmtId="0" fontId="42" fillId="0" borderId="23" xfId="6" applyFont="1" applyBorder="1"/>
    <xf numFmtId="0" fontId="42" fillId="0" borderId="30" xfId="6" applyFont="1" applyBorder="1"/>
    <xf numFmtId="0" fontId="45" fillId="0" borderId="11" xfId="6" applyFont="1" applyBorder="1"/>
    <xf numFmtId="0" fontId="43" fillId="0" borderId="1" xfId="6" applyFont="1" applyBorder="1"/>
    <xf numFmtId="0" fontId="43" fillId="0" borderId="25" xfId="6" applyFont="1" applyBorder="1"/>
    <xf numFmtId="0" fontId="45" fillId="0" borderId="32" xfId="6" applyFont="1" applyBorder="1"/>
    <xf numFmtId="0" fontId="43" fillId="0" borderId="27" xfId="6" applyFont="1" applyBorder="1"/>
    <xf numFmtId="0" fontId="39" fillId="0" borderId="27" xfId="6" applyFont="1" applyBorder="1"/>
    <xf numFmtId="0" fontId="39" fillId="0" borderId="28" xfId="6" applyFont="1" applyBorder="1"/>
    <xf numFmtId="0" fontId="44" fillId="0" borderId="0" xfId="6" applyFont="1"/>
    <xf numFmtId="0" fontId="45" fillId="0" borderId="15" xfId="6" applyFont="1" applyBorder="1"/>
    <xf numFmtId="0" fontId="43" fillId="0" borderId="15" xfId="6" applyFont="1" applyBorder="1"/>
    <xf numFmtId="0" fontId="39" fillId="0" borderId="15" xfId="6" applyFont="1" applyBorder="1"/>
    <xf numFmtId="4" fontId="12" fillId="2" borderId="1" xfId="0" applyNumberFormat="1" applyFont="1" applyFill="1" applyBorder="1" applyAlignment="1">
      <alignment horizontal="center" vertical="center" wrapText="1"/>
    </xf>
    <xf numFmtId="0" fontId="14" fillId="0" borderId="65" xfId="0" applyFont="1" applyBorder="1" applyAlignment="1">
      <alignment horizontal="left" vertical="top" wrapText="1"/>
    </xf>
    <xf numFmtId="4" fontId="14" fillId="2" borderId="68" xfId="0" applyNumberFormat="1" applyFont="1" applyFill="1" applyBorder="1" applyAlignment="1">
      <alignment horizontal="centerContinuous" vertical="center" wrapText="1"/>
    </xf>
    <xf numFmtId="4" fontId="14" fillId="2" borderId="66" xfId="0" applyNumberFormat="1" applyFont="1" applyFill="1" applyBorder="1" applyAlignment="1">
      <alignment horizontal="centerContinuous" vertical="center" wrapText="1"/>
    </xf>
    <xf numFmtId="4" fontId="14" fillId="2" borderId="69" xfId="0" applyNumberFormat="1" applyFont="1" applyFill="1" applyBorder="1" applyAlignment="1">
      <alignment horizontal="centerContinuous" vertical="center" wrapText="1"/>
    </xf>
    <xf numFmtId="4" fontId="14" fillId="2" borderId="70" xfId="0" applyNumberFormat="1" applyFont="1" applyFill="1" applyBorder="1" applyAlignment="1">
      <alignment horizontal="centerContinuous" vertical="center" wrapText="1"/>
    </xf>
    <xf numFmtId="0" fontId="14" fillId="0" borderId="55" xfId="0" applyFont="1" applyBorder="1" applyAlignment="1">
      <alignment horizontal="left" vertical="top" wrapText="1"/>
    </xf>
    <xf numFmtId="0" fontId="12" fillId="0" borderId="71" xfId="0" applyFont="1" applyBorder="1" applyAlignment="1">
      <alignment horizontal="center" vertical="center" wrapText="1"/>
    </xf>
    <xf numFmtId="0" fontId="12" fillId="0" borderId="57" xfId="0" applyFont="1" applyBorder="1" applyAlignment="1">
      <alignment horizontal="center" vertical="center" wrapText="1"/>
    </xf>
    <xf numFmtId="4" fontId="12" fillId="2" borderId="58" xfId="0" applyNumberFormat="1" applyFont="1" applyFill="1" applyBorder="1" applyAlignment="1">
      <alignment horizontal="center" vertical="center" wrapText="1"/>
    </xf>
    <xf numFmtId="0" fontId="11" fillId="0" borderId="11" xfId="4" applyFont="1" applyBorder="1" applyAlignment="1">
      <alignment wrapText="1"/>
    </xf>
    <xf numFmtId="4" fontId="11" fillId="0" borderId="25" xfId="4" applyNumberFormat="1" applyFont="1" applyBorder="1"/>
    <xf numFmtId="0" fontId="15" fillId="5" borderId="63" xfId="4" applyFont="1" applyFill="1" applyBorder="1" applyAlignment="1">
      <alignment wrapText="1"/>
    </xf>
    <xf numFmtId="4" fontId="12" fillId="5" borderId="25" xfId="4" applyNumberFormat="1" applyFont="1" applyFill="1" applyBorder="1"/>
    <xf numFmtId="0" fontId="11" fillId="10" borderId="63" xfId="4" applyFont="1" applyFill="1" applyBorder="1" applyAlignment="1">
      <alignment wrapText="1"/>
    </xf>
    <xf numFmtId="3" fontId="11" fillId="10" borderId="72" xfId="4" applyNumberFormat="1" applyFont="1" applyFill="1" applyBorder="1"/>
    <xf numFmtId="4" fontId="3" fillId="5" borderId="73" xfId="0" applyNumberFormat="1" applyFont="1" applyFill="1" applyBorder="1" applyAlignment="1">
      <alignment vertical="center" wrapText="1"/>
    </xf>
    <xf numFmtId="0" fontId="3" fillId="2" borderId="52" xfId="0" applyFont="1" applyFill="1" applyBorder="1" applyAlignment="1">
      <alignment vertical="center" wrapText="1"/>
    </xf>
    <xf numFmtId="4" fontId="3" fillId="2" borderId="74" xfId="0" applyNumberFormat="1" applyFont="1" applyFill="1" applyBorder="1" applyAlignment="1">
      <alignment vertical="center" wrapText="1"/>
    </xf>
    <xf numFmtId="0" fontId="11" fillId="10" borderId="52" xfId="4" applyFont="1" applyFill="1" applyBorder="1" applyAlignment="1">
      <alignment wrapText="1"/>
    </xf>
    <xf numFmtId="4" fontId="11" fillId="0" borderId="67" xfId="4" applyNumberFormat="1" applyFont="1" applyBorder="1"/>
    <xf numFmtId="0" fontId="12" fillId="14" borderId="75" xfId="4" applyFont="1" applyFill="1" applyBorder="1"/>
    <xf numFmtId="3" fontId="12" fillId="14" borderId="43" xfId="4" applyNumberFormat="1" applyFont="1" applyFill="1" applyBorder="1"/>
    <xf numFmtId="4" fontId="14" fillId="2" borderId="76" xfId="0" applyNumberFormat="1" applyFont="1" applyFill="1" applyBorder="1" applyAlignment="1">
      <alignment horizontal="center" vertical="center" wrapText="1"/>
    </xf>
    <xf numFmtId="0" fontId="23" fillId="9" borderId="60" xfId="0" applyFont="1" applyFill="1" applyBorder="1"/>
    <xf numFmtId="0" fontId="23" fillId="9" borderId="15" xfId="0" applyFont="1" applyFill="1" applyBorder="1"/>
    <xf numFmtId="0" fontId="23" fillId="9" borderId="61" xfId="0" applyFont="1" applyFill="1" applyBorder="1"/>
    <xf numFmtId="0" fontId="22" fillId="6" borderId="0" xfId="0" applyFont="1" applyFill="1" applyAlignment="1">
      <alignment horizontal="right" vertical="center"/>
    </xf>
    <xf numFmtId="0" fontId="23" fillId="9" borderId="56" xfId="0" applyFont="1" applyFill="1" applyBorder="1"/>
    <xf numFmtId="0" fontId="22" fillId="6" borderId="0" xfId="0" applyFont="1" applyFill="1" applyAlignment="1">
      <alignment horizontal="center" vertical="center"/>
    </xf>
    <xf numFmtId="0" fontId="23" fillId="9" borderId="55" xfId="0" applyFont="1" applyFill="1" applyBorder="1"/>
    <xf numFmtId="0" fontId="14" fillId="14" borderId="77" xfId="4" applyFont="1" applyFill="1" applyBorder="1" applyAlignment="1">
      <alignment horizontal="left" vertical="top" wrapText="1"/>
    </xf>
    <xf numFmtId="0" fontId="14" fillId="14" borderId="71" xfId="4" applyFont="1" applyFill="1" applyBorder="1" applyAlignment="1">
      <alignment horizontal="center" vertical="center" wrapText="1"/>
    </xf>
    <xf numFmtId="0" fontId="12" fillId="14" borderId="25" xfId="5" applyFont="1" applyFill="1" applyBorder="1" applyAlignment="1">
      <alignment horizontal="center" vertical="center" wrapText="1"/>
    </xf>
    <xf numFmtId="0" fontId="0" fillId="14" borderId="57" xfId="0" applyFill="1" applyBorder="1"/>
    <xf numFmtId="4" fontId="12" fillId="14" borderId="58" xfId="4" applyNumberFormat="1" applyFont="1" applyFill="1" applyBorder="1" applyAlignment="1">
      <alignment horizontal="center" vertical="center" wrapText="1"/>
    </xf>
    <xf numFmtId="4" fontId="12" fillId="0" borderId="25" xfId="4" applyNumberFormat="1" applyFont="1" applyBorder="1"/>
    <xf numFmtId="4" fontId="16" fillId="0" borderId="25" xfId="4" applyNumberFormat="1" applyFont="1" applyBorder="1"/>
    <xf numFmtId="0" fontId="31" fillId="5" borderId="73" xfId="0" applyFont="1" applyFill="1" applyBorder="1" applyAlignment="1">
      <alignment vertical="center" wrapText="1"/>
    </xf>
    <xf numFmtId="0" fontId="3" fillId="2" borderId="74" xfId="0" applyFont="1" applyFill="1" applyBorder="1" applyAlignment="1">
      <alignment vertical="center" wrapText="1"/>
    </xf>
    <xf numFmtId="4" fontId="16" fillId="0" borderId="58" xfId="4" applyNumberFormat="1" applyFont="1" applyBorder="1"/>
    <xf numFmtId="4" fontId="14" fillId="14" borderId="78" xfId="4" applyNumberFormat="1" applyFont="1" applyFill="1" applyBorder="1" applyAlignment="1">
      <alignment horizontal="center" vertical="center" wrapText="1"/>
    </xf>
    <xf numFmtId="4" fontId="12" fillId="14" borderId="78" xfId="4" applyNumberFormat="1" applyFont="1" applyFill="1" applyBorder="1" applyAlignment="1">
      <alignment vertical="center" wrapText="1"/>
    </xf>
    <xf numFmtId="4" fontId="12" fillId="14" borderId="79" xfId="4" applyNumberFormat="1" applyFont="1" applyFill="1" applyBorder="1" applyAlignment="1">
      <alignment horizontal="center" vertical="center" wrapText="1"/>
    </xf>
    <xf numFmtId="3" fontId="11" fillId="14" borderId="78" xfId="4" applyNumberFormat="1" applyFont="1" applyFill="1" applyBorder="1"/>
    <xf numFmtId="4" fontId="11" fillId="14" borderId="78" xfId="4" applyNumberFormat="1" applyFont="1" applyFill="1" applyBorder="1"/>
    <xf numFmtId="4" fontId="12" fillId="14" borderId="78" xfId="4" applyNumberFormat="1" applyFont="1" applyFill="1" applyBorder="1"/>
    <xf numFmtId="3" fontId="12" fillId="14" borderId="78" xfId="4" applyNumberFormat="1" applyFont="1" applyFill="1" applyBorder="1"/>
    <xf numFmtId="3" fontId="12" fillId="14" borderId="79" xfId="4" applyNumberFormat="1" applyFont="1" applyFill="1" applyBorder="1" applyAlignment="1">
      <alignment horizontal="center" vertical="center" wrapText="1"/>
    </xf>
    <xf numFmtId="3" fontId="11" fillId="14" borderId="80" xfId="4" applyNumberFormat="1" applyFont="1" applyFill="1" applyBorder="1"/>
    <xf numFmtId="3" fontId="12" fillId="14" borderId="80" xfId="4" applyNumberFormat="1" applyFont="1" applyFill="1" applyBorder="1"/>
    <xf numFmtId="3" fontId="11" fillId="14" borderId="79" xfId="4" applyNumberFormat="1" applyFont="1" applyFill="1" applyBorder="1"/>
    <xf numFmtId="0" fontId="11" fillId="14" borderId="79" xfId="4" applyFont="1" applyFill="1" applyBorder="1"/>
    <xf numFmtId="0" fontId="3" fillId="5" borderId="81" xfId="0" applyFont="1" applyFill="1" applyBorder="1" applyAlignment="1">
      <alignment vertical="center" wrapText="1"/>
    </xf>
    <xf numFmtId="4" fontId="12" fillId="14" borderId="80" xfId="4" applyNumberFormat="1" applyFont="1" applyFill="1" applyBorder="1"/>
    <xf numFmtId="4" fontId="3" fillId="2" borderId="82" xfId="0" applyNumberFormat="1" applyFont="1" applyFill="1" applyBorder="1" applyAlignment="1">
      <alignment vertical="center" wrapText="1"/>
    </xf>
    <xf numFmtId="0" fontId="12" fillId="14" borderId="79" xfId="4" applyFont="1" applyFill="1" applyBorder="1"/>
    <xf numFmtId="2" fontId="9" fillId="0" borderId="0" xfId="0" applyNumberFormat="1" applyFont="1" applyAlignment="1">
      <alignment vertical="center"/>
    </xf>
    <xf numFmtId="2" fontId="9" fillId="5" borderId="0" xfId="0" applyNumberFormat="1" applyFont="1" applyFill="1" applyAlignment="1">
      <alignment vertical="center"/>
    </xf>
    <xf numFmtId="167" fontId="9" fillId="5" borderId="0" xfId="0" applyNumberFormat="1" applyFont="1" applyFill="1" applyAlignment="1">
      <alignment vertical="center"/>
    </xf>
    <xf numFmtId="43" fontId="0" fillId="8" borderId="1" xfId="1" applyFont="1" applyFill="1" applyBorder="1" applyAlignment="1">
      <alignment vertical="center"/>
    </xf>
    <xf numFmtId="43" fontId="0" fillId="4" borderId="1" xfId="1" applyFont="1" applyFill="1" applyBorder="1" applyAlignment="1">
      <alignment vertical="center"/>
    </xf>
    <xf numFmtId="43" fontId="11" fillId="0" borderId="0" xfId="0" applyNumberFormat="1" applyFont="1" applyAlignment="1">
      <alignment horizontal="center" vertical="center"/>
    </xf>
    <xf numFmtId="0" fontId="12" fillId="10" borderId="10" xfId="4" applyFont="1" applyFill="1" applyBorder="1" applyAlignment="1">
      <alignment horizontal="center"/>
    </xf>
    <xf numFmtId="4" fontId="12" fillId="10" borderId="6" xfId="4" applyNumberFormat="1" applyFont="1" applyFill="1" applyBorder="1"/>
    <xf numFmtId="4" fontId="12" fillId="10" borderId="29" xfId="4" applyNumberFormat="1" applyFont="1" applyFill="1" applyBorder="1"/>
    <xf numFmtId="3" fontId="12" fillId="10" borderId="13" xfId="4" applyNumberFormat="1" applyFont="1" applyFill="1" applyBorder="1"/>
    <xf numFmtId="4" fontId="12" fillId="10" borderId="10" xfId="4" applyNumberFormat="1" applyFont="1" applyFill="1" applyBorder="1"/>
    <xf numFmtId="0" fontId="11" fillId="10" borderId="10" xfId="4" applyFont="1" applyFill="1" applyBorder="1" applyAlignment="1">
      <alignment horizontal="center"/>
    </xf>
    <xf numFmtId="4" fontId="11" fillId="10" borderId="29" xfId="4" applyNumberFormat="1" applyFont="1" applyFill="1" applyBorder="1"/>
    <xf numFmtId="3" fontId="11" fillId="10" borderId="13" xfId="4" applyNumberFormat="1" applyFont="1" applyFill="1" applyBorder="1"/>
    <xf numFmtId="4" fontId="11" fillId="10" borderId="10" xfId="4" applyNumberFormat="1" applyFont="1" applyFill="1" applyBorder="1"/>
    <xf numFmtId="4" fontId="11" fillId="10" borderId="1" xfId="4" applyNumberFormat="1" applyFont="1" applyFill="1" applyBorder="1"/>
    <xf numFmtId="4" fontId="11" fillId="10" borderId="5" xfId="4" applyNumberFormat="1" applyFont="1" applyFill="1" applyBorder="1"/>
    <xf numFmtId="0" fontId="16" fillId="10" borderId="10" xfId="4" applyFont="1" applyFill="1" applyBorder="1" applyAlignment="1">
      <alignment horizontal="center"/>
    </xf>
    <xf numFmtId="3" fontId="12" fillId="10" borderId="6" xfId="4" applyNumberFormat="1" applyFont="1" applyFill="1" applyBorder="1"/>
    <xf numFmtId="3" fontId="12" fillId="10" borderId="10" xfId="4" applyNumberFormat="1" applyFont="1" applyFill="1" applyBorder="1"/>
    <xf numFmtId="4" fontId="11" fillId="10" borderId="10" xfId="4" applyNumberFormat="1" applyFont="1" applyFill="1" applyBorder="1" applyAlignment="1">
      <alignment horizontal="center"/>
    </xf>
    <xf numFmtId="4" fontId="16" fillId="10" borderId="10" xfId="4" applyNumberFormat="1" applyFont="1" applyFill="1" applyBorder="1" applyAlignment="1">
      <alignment horizontal="center"/>
    </xf>
    <xf numFmtId="4" fontId="16" fillId="10" borderId="29" xfId="4" applyNumberFormat="1" applyFont="1" applyFill="1" applyBorder="1"/>
    <xf numFmtId="4" fontId="16" fillId="10" borderId="10" xfId="4" applyNumberFormat="1" applyFont="1" applyFill="1" applyBorder="1"/>
    <xf numFmtId="4" fontId="16" fillId="0" borderId="5" xfId="4" applyNumberFormat="1" applyFont="1" applyBorder="1"/>
    <xf numFmtId="4" fontId="16" fillId="0" borderId="6" xfId="4" applyNumberFormat="1" applyFont="1" applyBorder="1"/>
    <xf numFmtId="4" fontId="16" fillId="10" borderId="13" xfId="4" applyNumberFormat="1" applyFont="1" applyFill="1" applyBorder="1" applyAlignment="1">
      <alignment horizontal="center"/>
    </xf>
    <xf numFmtId="4" fontId="16" fillId="10" borderId="29" xfId="4" applyNumberFormat="1" applyFont="1" applyFill="1" applyBorder="1" applyAlignment="1">
      <alignment horizontal="center"/>
    </xf>
    <xf numFmtId="4" fontId="16" fillId="0" borderId="4" xfId="4" applyNumberFormat="1" applyFont="1" applyBorder="1" applyAlignment="1">
      <alignment horizontal="center"/>
    </xf>
    <xf numFmtId="4" fontId="16" fillId="10" borderId="50" xfId="4" applyNumberFormat="1" applyFont="1" applyFill="1" applyBorder="1" applyAlignment="1">
      <alignment horizontal="center"/>
    </xf>
    <xf numFmtId="4" fontId="16" fillId="0" borderId="17" xfId="4" applyNumberFormat="1" applyFont="1" applyBorder="1" applyAlignment="1">
      <alignment horizontal="center"/>
    </xf>
    <xf numFmtId="4" fontId="16" fillId="0" borderId="12" xfId="4" applyNumberFormat="1" applyFont="1" applyBorder="1" applyAlignment="1">
      <alignment horizontal="center"/>
    </xf>
    <xf numFmtId="4" fontId="16" fillId="0" borderId="18" xfId="4" applyNumberFormat="1" applyFont="1" applyBorder="1" applyAlignment="1">
      <alignment horizontal="center"/>
    </xf>
    <xf numFmtId="4" fontId="16" fillId="0" borderId="2" xfId="4" applyNumberFormat="1" applyFont="1" applyBorder="1" applyAlignment="1">
      <alignment horizontal="center"/>
    </xf>
    <xf numFmtId="0" fontId="15" fillId="5" borderId="10" xfId="4" applyFont="1" applyFill="1" applyBorder="1" applyAlignment="1">
      <alignment horizontal="center"/>
    </xf>
    <xf numFmtId="4" fontId="11" fillId="10" borderId="72" xfId="4" applyNumberFormat="1" applyFont="1" applyFill="1" applyBorder="1"/>
    <xf numFmtId="0" fontId="10" fillId="3" borderId="1" xfId="0" applyFont="1" applyFill="1" applyBorder="1" applyAlignment="1">
      <alignment horizontal="center" vertical="center"/>
    </xf>
    <xf numFmtId="0" fontId="22" fillId="9" borderId="0" xfId="5" applyFont="1" applyFill="1" applyAlignment="1">
      <alignment horizontal="center" vertical="center"/>
    </xf>
    <xf numFmtId="43" fontId="10" fillId="4" borderId="5" xfId="0" applyNumberFormat="1" applyFont="1" applyFill="1" applyBorder="1" applyAlignment="1">
      <alignment horizontal="center" vertical="center"/>
    </xf>
    <xf numFmtId="0" fontId="10" fillId="4" borderId="4" xfId="0" applyFont="1" applyFill="1" applyBorder="1" applyAlignment="1">
      <alignment horizontal="center" vertical="center"/>
    </xf>
    <xf numFmtId="0" fontId="32" fillId="4" borderId="21" xfId="0" applyFont="1" applyFill="1" applyBorder="1" applyAlignment="1">
      <alignment horizontal="left" vertical="top" wrapText="1"/>
    </xf>
    <xf numFmtId="0" fontId="27" fillId="4" borderId="33" xfId="0" applyFont="1" applyFill="1" applyBorder="1" applyAlignment="1">
      <alignment horizontal="left" vertical="top" wrapText="1"/>
    </xf>
    <xf numFmtId="0" fontId="27" fillId="4" borderId="22" xfId="0" applyFont="1" applyFill="1" applyBorder="1" applyAlignment="1">
      <alignment horizontal="left" vertical="top" wrapText="1"/>
    </xf>
    <xf numFmtId="0" fontId="27" fillId="4" borderId="17" xfId="0" applyFont="1" applyFill="1" applyBorder="1" applyAlignment="1">
      <alignment horizontal="left" vertical="top" wrapText="1"/>
    </xf>
    <xf numFmtId="0" fontId="27" fillId="4" borderId="0" xfId="0" applyFont="1" applyFill="1" applyAlignment="1">
      <alignment horizontal="left" vertical="top" wrapText="1"/>
    </xf>
    <xf numFmtId="0" fontId="27" fillId="4" borderId="18" xfId="0" applyFont="1" applyFill="1" applyBorder="1" applyAlignment="1">
      <alignment horizontal="left" vertical="top" wrapText="1"/>
    </xf>
    <xf numFmtId="0" fontId="27" fillId="4" borderId="16" xfId="0" applyFont="1" applyFill="1" applyBorder="1" applyAlignment="1">
      <alignment horizontal="left" vertical="top" wrapText="1"/>
    </xf>
    <xf numFmtId="0" fontId="27" fillId="4" borderId="3" xfId="0" applyFont="1" applyFill="1" applyBorder="1" applyAlignment="1">
      <alignment horizontal="left" vertical="top" wrapText="1"/>
    </xf>
    <xf numFmtId="0" fontId="27" fillId="4" borderId="9" xfId="0" applyFont="1" applyFill="1" applyBorder="1" applyAlignment="1">
      <alignment horizontal="left" vertical="top" wrapText="1"/>
    </xf>
    <xf numFmtId="0" fontId="24" fillId="6" borderId="21" xfId="0" applyFont="1" applyFill="1" applyBorder="1" applyAlignment="1">
      <alignment horizontal="center" vertical="center" wrapText="1"/>
    </xf>
    <xf numFmtId="0" fontId="24" fillId="6" borderId="22" xfId="0" applyFont="1" applyFill="1" applyBorder="1" applyAlignment="1">
      <alignment horizontal="center" vertical="center" wrapText="1"/>
    </xf>
    <xf numFmtId="0" fontId="24" fillId="6" borderId="17" xfId="0" applyFont="1" applyFill="1" applyBorder="1" applyAlignment="1">
      <alignment horizontal="center" vertical="center" wrapText="1"/>
    </xf>
    <xf numFmtId="0" fontId="24" fillId="6" borderId="18" xfId="0" applyFont="1" applyFill="1" applyBorder="1" applyAlignment="1">
      <alignment horizontal="center" vertical="center" wrapText="1"/>
    </xf>
    <xf numFmtId="0" fontId="24" fillId="6" borderId="16" xfId="0" applyFont="1" applyFill="1" applyBorder="1" applyAlignment="1">
      <alignment horizontal="center" vertical="center" wrapText="1"/>
    </xf>
    <xf numFmtId="0" fontId="24" fillId="6" borderId="9" xfId="0" applyFont="1" applyFill="1" applyBorder="1" applyAlignment="1">
      <alignment horizontal="center" vertical="center" wrapText="1"/>
    </xf>
    <xf numFmtId="0" fontId="26" fillId="4" borderId="5" xfId="0" applyFont="1" applyFill="1" applyBorder="1" applyAlignment="1">
      <alignment horizontal="center" vertical="center"/>
    </xf>
    <xf numFmtId="0" fontId="26" fillId="4" borderId="4" xfId="0" applyFont="1" applyFill="1" applyBorder="1" applyAlignment="1">
      <alignment horizontal="center" vertical="center"/>
    </xf>
    <xf numFmtId="0" fontId="14" fillId="14" borderId="6" xfId="5" applyFont="1" applyFill="1" applyBorder="1" applyAlignment="1">
      <alignment horizontal="center" vertical="center" wrapText="1"/>
    </xf>
    <xf numFmtId="0" fontId="14" fillId="14" borderId="29" xfId="5" applyFont="1" applyFill="1" applyBorder="1" applyAlignment="1">
      <alignment horizontal="center" vertical="center" wrapText="1"/>
    </xf>
    <xf numFmtId="4" fontId="12" fillId="14" borderId="20" xfId="4" applyNumberFormat="1" applyFont="1" applyFill="1" applyBorder="1" applyAlignment="1">
      <alignment horizontal="center" vertical="center" wrapText="1"/>
    </xf>
    <xf numFmtId="4" fontId="12" fillId="14" borderId="7" xfId="4" applyNumberFormat="1" applyFont="1" applyFill="1" applyBorder="1" applyAlignment="1">
      <alignment horizontal="center" vertical="center" wrapText="1"/>
    </xf>
    <xf numFmtId="0" fontId="30" fillId="9" borderId="55" xfId="0" applyFont="1" applyFill="1" applyBorder="1" applyAlignment="1">
      <alignment horizontal="right" vertical="center"/>
    </xf>
    <xf numFmtId="0" fontId="10" fillId="4" borderId="17" xfId="0" applyFont="1" applyFill="1" applyBorder="1" applyAlignment="1">
      <alignment horizontal="center" vertical="center"/>
    </xf>
    <xf numFmtId="0" fontId="10" fillId="4" borderId="0" xfId="0" applyFont="1" applyFill="1" applyAlignment="1">
      <alignment horizontal="center" vertical="center"/>
    </xf>
    <xf numFmtId="4" fontId="14" fillId="14" borderId="5" xfId="4" applyNumberFormat="1" applyFont="1" applyFill="1" applyBorder="1" applyAlignment="1">
      <alignment horizontal="center" vertical="center"/>
    </xf>
    <xf numFmtId="4" fontId="14" fillId="14" borderId="6" xfId="4" applyNumberFormat="1" applyFont="1" applyFill="1" applyBorder="1" applyAlignment="1">
      <alignment horizontal="center" vertical="center"/>
    </xf>
    <xf numFmtId="4" fontId="14" fillId="14" borderId="29" xfId="4" applyNumberFormat="1" applyFont="1" applyFill="1" applyBorder="1" applyAlignment="1">
      <alignment horizontal="center" vertical="center"/>
    </xf>
    <xf numFmtId="4" fontId="14" fillId="14" borderId="10" xfId="4" applyNumberFormat="1" applyFont="1" applyFill="1" applyBorder="1" applyAlignment="1">
      <alignment horizontal="center" vertical="center"/>
    </xf>
    <xf numFmtId="0" fontId="14" fillId="14" borderId="10" xfId="5" applyFont="1" applyFill="1" applyBorder="1" applyAlignment="1">
      <alignment horizontal="center" vertical="center" wrapText="1"/>
    </xf>
    <xf numFmtId="0" fontId="14" fillId="14" borderId="72" xfId="5" applyFont="1" applyFill="1" applyBorder="1" applyAlignment="1">
      <alignment horizontal="center" vertical="center" wrapText="1"/>
    </xf>
    <xf numFmtId="0" fontId="44" fillId="0" borderId="0" xfId="6" applyFont="1" applyAlignment="1">
      <alignment horizontal="left" wrapText="1"/>
    </xf>
    <xf numFmtId="0" fontId="45" fillId="0" borderId="0" xfId="6" applyFont="1" applyAlignment="1">
      <alignment horizontal="left" wrapText="1"/>
    </xf>
    <xf numFmtId="0" fontId="3" fillId="11" borderId="51" xfId="3" applyFont="1" applyFill="1" applyBorder="1" applyAlignment="1">
      <alignment horizontal="left" vertical="center"/>
    </xf>
    <xf numFmtId="0" fontId="40" fillId="0" borderId="60" xfId="6" applyFont="1" applyBorder="1" applyAlignment="1">
      <alignment horizontal="left" vertical="center" wrapText="1"/>
    </xf>
    <xf numFmtId="0" fontId="40" fillId="0" borderId="15" xfId="6" applyFont="1" applyBorder="1" applyAlignment="1">
      <alignment horizontal="left" vertical="center" wrapText="1"/>
    </xf>
    <xf numFmtId="4" fontId="12" fillId="0" borderId="0" xfId="0" applyNumberFormat="1" applyFont="1" applyAlignment="1">
      <alignment horizontal="left" wrapText="1"/>
    </xf>
    <xf numFmtId="0" fontId="12" fillId="2" borderId="1" xfId="0" applyFont="1" applyFill="1" applyBorder="1" applyAlignment="1">
      <alignment horizontal="center" vertical="top" wrapText="1"/>
    </xf>
    <xf numFmtId="0" fontId="0" fillId="0" borderId="7" xfId="0" applyBorder="1"/>
    <xf numFmtId="0" fontId="12" fillId="2" borderId="25" xfId="0" applyFont="1" applyFill="1" applyBorder="1" applyAlignment="1">
      <alignment horizontal="center" vertical="top" wrapText="1"/>
    </xf>
    <xf numFmtId="0" fontId="0" fillId="0" borderId="58" xfId="0" applyBorder="1"/>
    <xf numFmtId="0" fontId="12" fillId="2" borderId="5" xfId="0" applyFont="1" applyFill="1" applyBorder="1" applyAlignment="1">
      <alignment horizontal="center" vertical="top" wrapText="1"/>
    </xf>
    <xf numFmtId="0" fontId="0" fillId="0" borderId="16" xfId="0" applyBorder="1"/>
    <xf numFmtId="3" fontId="12" fillId="14" borderId="14" xfId="4" applyNumberFormat="1" applyFont="1" applyFill="1" applyBorder="1" applyAlignment="1">
      <alignment horizontal="center"/>
    </xf>
    <xf numFmtId="3" fontId="12" fillId="14" borderId="12" xfId="4" applyNumberFormat="1" applyFont="1" applyFill="1" applyBorder="1" applyAlignment="1">
      <alignment horizontal="center"/>
    </xf>
    <xf numFmtId="3" fontId="12" fillId="14" borderId="34" xfId="4" applyNumberFormat="1" applyFont="1" applyFill="1" applyBorder="1" applyAlignment="1">
      <alignment horizontal="center"/>
    </xf>
    <xf numFmtId="0" fontId="35" fillId="18" borderId="63" xfId="4" applyFont="1" applyFill="1" applyBorder="1" applyAlignment="1">
      <alignment wrapText="1"/>
    </xf>
    <xf numFmtId="0" fontId="35" fillId="18" borderId="6" xfId="4" applyFont="1" applyFill="1" applyBorder="1" applyAlignment="1">
      <alignment horizontal="center"/>
    </xf>
    <xf numFmtId="4" fontId="35" fillId="18" borderId="6" xfId="4" applyNumberFormat="1" applyFont="1" applyFill="1" applyBorder="1"/>
    <xf numFmtId="4" fontId="35" fillId="18" borderId="29" xfId="4" applyNumberFormat="1" applyFont="1" applyFill="1" applyBorder="1"/>
    <xf numFmtId="0" fontId="13" fillId="18" borderId="10" xfId="4" applyFont="1" applyFill="1" applyBorder="1" applyAlignment="1">
      <alignment horizontal="center"/>
    </xf>
    <xf numFmtId="4" fontId="13" fillId="18" borderId="6" xfId="4" applyNumberFormat="1" applyFont="1" applyFill="1" applyBorder="1"/>
    <xf numFmtId="4" fontId="13" fillId="18" borderId="29" xfId="4" applyNumberFormat="1" applyFont="1" applyFill="1" applyBorder="1"/>
    <xf numFmtId="4" fontId="13" fillId="18" borderId="34" xfId="4" applyNumberFormat="1" applyFont="1" applyFill="1" applyBorder="1"/>
    <xf numFmtId="4" fontId="13" fillId="18" borderId="10" xfId="4" applyNumberFormat="1" applyFont="1" applyFill="1" applyBorder="1"/>
    <xf numFmtId="0" fontId="12" fillId="18" borderId="6" xfId="4" applyFont="1" applyFill="1" applyBorder="1" applyAlignment="1">
      <alignment horizontal="center"/>
    </xf>
    <xf numFmtId="4" fontId="12" fillId="18" borderId="6" xfId="4" applyNumberFormat="1" applyFont="1" applyFill="1" applyBorder="1"/>
    <xf numFmtId="3" fontId="12" fillId="18" borderId="29" xfId="4" applyNumberFormat="1" applyFont="1" applyFill="1" applyBorder="1"/>
    <xf numFmtId="0" fontId="12" fillId="18" borderId="10" xfId="4" applyFont="1" applyFill="1" applyBorder="1" applyAlignment="1">
      <alignment horizontal="center"/>
    </xf>
    <xf numFmtId="3" fontId="12" fillId="18" borderId="6" xfId="4" applyNumberFormat="1" applyFont="1" applyFill="1" applyBorder="1"/>
    <xf numFmtId="4" fontId="12" fillId="18" borderId="29" xfId="4" applyNumberFormat="1" applyFont="1" applyFill="1" applyBorder="1"/>
    <xf numFmtId="0" fontId="11" fillId="18" borderId="6" xfId="4" applyFont="1" applyFill="1" applyBorder="1" applyAlignment="1">
      <alignment horizontal="center"/>
    </xf>
    <xf numFmtId="4" fontId="11" fillId="18" borderId="6" xfId="4" applyNumberFormat="1" applyFont="1" applyFill="1" applyBorder="1"/>
    <xf numFmtId="3" fontId="11" fillId="18" borderId="29" xfId="4" applyNumberFormat="1" applyFont="1" applyFill="1" applyBorder="1"/>
    <xf numFmtId="0" fontId="11" fillId="18" borderId="10" xfId="4" applyFont="1" applyFill="1" applyBorder="1" applyAlignment="1">
      <alignment horizontal="center"/>
    </xf>
    <xf numFmtId="4" fontId="11" fillId="18" borderId="29" xfId="4" applyNumberFormat="1" applyFont="1" applyFill="1" applyBorder="1"/>
    <xf numFmtId="3" fontId="11" fillId="18" borderId="13" xfId="4" applyNumberFormat="1" applyFont="1" applyFill="1" applyBorder="1"/>
    <xf numFmtId="4" fontId="11" fillId="18" borderId="10" xfId="4" applyNumberFormat="1" applyFont="1" applyFill="1" applyBorder="1"/>
    <xf numFmtId="4" fontId="13" fillId="18" borderId="72" xfId="4" applyNumberFormat="1" applyFont="1" applyFill="1" applyBorder="1"/>
    <xf numFmtId="4" fontId="12" fillId="18" borderId="72" xfId="4" applyNumberFormat="1" applyFont="1" applyFill="1" applyBorder="1"/>
    <xf numFmtId="4" fontId="35" fillId="18" borderId="72" xfId="4" applyNumberFormat="1" applyFont="1" applyFill="1" applyBorder="1"/>
    <xf numFmtId="3" fontId="12" fillId="18" borderId="72" xfId="4" applyNumberFormat="1" applyFont="1" applyFill="1" applyBorder="1"/>
    <xf numFmtId="3" fontId="11" fillId="18" borderId="72" xfId="4" applyNumberFormat="1" applyFont="1" applyFill="1" applyBorder="1"/>
  </cellXfs>
  <cellStyles count="8">
    <cellStyle name="Comma" xfId="1" builtinId="3"/>
    <cellStyle name="Hyperlink" xfId="7" builtinId="8"/>
    <cellStyle name="Millares 2" xfId="2" xr:uid="{00000000-0005-0000-0000-000025000000}"/>
    <cellStyle name="Normal" xfId="0" builtinId="0"/>
    <cellStyle name="Normal 2" xfId="3" xr:uid="{00000000-0005-0000-0000-000027000000}"/>
    <cellStyle name="Normal 2 2" xfId="4" xr:uid="{00000000-0005-0000-0000-000028000000}"/>
    <cellStyle name="Normal 3" xfId="5" xr:uid="{00000000-0005-0000-0000-000029000000}"/>
    <cellStyle name="Normal_revised (2)" xfId="6" xr:uid="{00000000-0005-0000-0000-00002A000000}"/>
  </cellStyles>
  <dxfs count="31">
    <dxf>
      <font>
        <strike val="0"/>
        <outline val="0"/>
        <shadow val="0"/>
        <vertAlign val="baseline"/>
        <name val="Calibri"/>
        <family val="2"/>
        <scheme val="minor"/>
      </font>
      <alignment vertical="center" textRotation="0" indent="0" justifyLastLine="0" shrinkToFit="0" readingOrder="0"/>
    </dxf>
    <dxf>
      <font>
        <strike val="0"/>
        <outline val="0"/>
        <shadow val="0"/>
        <vertAlign val="baseline"/>
        <name val="Calibri"/>
        <family val="2"/>
        <scheme val="minor"/>
      </font>
      <alignment vertical="center" textRotation="0" indent="0" justifyLastLine="0" shrinkToFit="0" readingOrder="0"/>
    </dxf>
    <dxf>
      <font>
        <b val="0"/>
        <i val="0"/>
        <strike val="0"/>
        <condense val="0"/>
        <extend val="0"/>
        <outline val="0"/>
        <shadow val="0"/>
        <u val="none"/>
        <vertAlign val="baseline"/>
        <sz val="10"/>
        <color auto="1"/>
        <name val="Calibri"/>
        <family val="2"/>
        <scheme val="minor"/>
      </font>
      <alignment vertical="center" textRotation="0" indent="0" justifyLastLine="0" shrinkToFit="0" readingOrder="0"/>
    </dxf>
    <dxf>
      <font>
        <strike val="0"/>
        <outline val="0"/>
        <shadow val="0"/>
        <vertAlign val="baseline"/>
        <name val="Calibri"/>
        <family val="2"/>
        <scheme val="minor"/>
      </font>
      <alignment vertical="center" textRotation="0" indent="0" justifyLastLine="0" shrinkToFit="0" readingOrder="0"/>
    </dxf>
    <dxf>
      <font>
        <strike val="0"/>
        <outline val="0"/>
        <shadow val="0"/>
        <vertAlign val="baseline"/>
        <name val="Calibri"/>
        <family val="2"/>
        <scheme val="minor"/>
      </font>
      <alignment horizontal="center" vertical="center" textRotation="0" wrapText="0" indent="0" justifyLastLine="0" shrinkToFit="0" readingOrder="0"/>
    </dxf>
    <dxf>
      <font>
        <strike val="0"/>
        <outline val="0"/>
        <shadow val="0"/>
        <vertAlign val="baseline"/>
        <name val="Calibri"/>
        <family val="2"/>
        <scheme val="minor"/>
      </font>
      <numFmt numFmtId="22" formatCode="mmm\-yy"/>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alignment vertical="center" textRotation="0" indent="0" justifyLastLine="0" shrinkToFit="0" readingOrder="0"/>
    </dxf>
    <dxf>
      <font>
        <b/>
        <i val="0"/>
        <strike val="0"/>
        <condense val="0"/>
        <extend val="0"/>
        <outline val="0"/>
        <shadow val="0"/>
        <u val="none"/>
        <vertAlign val="baseline"/>
        <sz val="11"/>
        <color rgb="FFFFFFFF"/>
        <name val="Calibri"/>
        <family val="2"/>
        <scheme val="minor"/>
      </font>
      <fill>
        <patternFill patternType="solid">
          <fgColor rgb="FF1F4E79"/>
          <bgColor rgb="FF1F4E79"/>
        </patternFill>
      </fill>
      <alignment horizontal="center" vertical="center" textRotation="0" wrapText="0" indent="0" justifyLastLine="0" shrinkToFit="0" readingOrder="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general" vertical="center" textRotation="0" wrapText="1" indent="0" justifyLastLine="0" shrinkToFit="0" readingOrder="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alignment horizontal="general" vertical="center" textRotation="0" wrapText="1" indent="0" justifyLastLine="0" shrinkToFit="0" readingOrder="0"/>
    </dxf>
    <dxf>
      <font>
        <strike val="0"/>
        <outline val="0"/>
        <shadow val="0"/>
        <vertAlign val="baseline"/>
        <name val="Calibri"/>
        <family val="2"/>
        <scheme val="minor"/>
      </font>
      <alignment vertical="center" textRotation="0" indent="0" justifyLastLine="0" shrinkToFit="0" readingOrder="0"/>
    </dxf>
    <dxf>
      <font>
        <strike val="0"/>
        <outline val="0"/>
        <shadow val="0"/>
        <u val="none"/>
        <vertAlign val="baseline"/>
        <sz val="11"/>
        <name val="Calibri"/>
        <family val="2"/>
        <scheme val="minor"/>
      </font>
      <alignment horizontal="center" vertical="center"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name val="Calibri"/>
        <family val="2"/>
        <scheme val="minor"/>
      </font>
      <numFmt numFmtId="0" formatCode="Genera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minor"/>
      </font>
      <numFmt numFmtId="35" formatCode="_-* #,##0.00_-;\-* #,##0.00_-;_-* &quot;-&quot;??_-;_-@_-"/>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minor"/>
      </font>
      <numFmt numFmtId="35" formatCode="_-* #,##0.00_-;\-* #,##0.00_-;_-* &quot;-&quot;??_-;_-@_-"/>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numFmt numFmtId="30" formatCode="@"/>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minor"/>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Calibri"/>
        <family val="2"/>
        <scheme val="minor"/>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Calibri"/>
        <family val="2"/>
        <scheme val="minor"/>
      </font>
      <numFmt numFmtId="4" formatCode="#,##0.00"/>
    </dxf>
    <dxf>
      <border outline="0">
        <bottom style="thin">
          <color indexed="64"/>
        </bottom>
      </border>
    </dxf>
    <dxf>
      <font>
        <b/>
        <i val="0"/>
        <strike val="0"/>
        <condense val="0"/>
        <extend val="0"/>
        <outline val="0"/>
        <shadow val="0"/>
        <u val="none"/>
        <vertAlign val="baseline"/>
        <sz val="11"/>
        <color auto="1"/>
        <name val="Calibri"/>
        <family val="2"/>
        <scheme val="minor"/>
      </font>
      <numFmt numFmtId="4" formatCode="#,##0.00"/>
      <fill>
        <patternFill patternType="solid">
          <fgColor indexed="64"/>
          <bgColor theme="0" tint="-4.9989318521683403E-2"/>
        </patternFill>
      </fill>
      <alignment horizontal="center" vertical="center" textRotation="0" wrapText="1" indent="0" justifyLastLine="0" shrinkToFit="0" readingOrder="0"/>
      <border diagonalUp="0" diagonalDown="0" outline="0">
        <left style="thin">
          <color indexed="64"/>
        </left>
        <right style="thin">
          <color indexed="64"/>
        </right>
        <top/>
        <bottom/>
      </border>
      <protection locked="0" hidden="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C0C0C0"/>
      <color rgb="FF215967"/>
      <color rgb="FF1F4E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108856</xdr:colOff>
      <xdr:row>0</xdr:row>
      <xdr:rowOff>9070</xdr:rowOff>
    </xdr:from>
    <xdr:to>
      <xdr:col>8</xdr:col>
      <xdr:colOff>5672667</xdr:colOff>
      <xdr:row>25</xdr:row>
      <xdr:rowOff>119944</xdr:rowOff>
    </xdr:to>
    <xdr:sp macro="" textlink="">
      <xdr:nvSpPr>
        <xdr:cNvPr id="2" name="TextBox 1">
          <a:extLst>
            <a:ext uri="{FF2B5EF4-FFF2-40B4-BE49-F238E27FC236}">
              <a16:creationId xmlns:a16="http://schemas.microsoft.com/office/drawing/2014/main" id="{B868869A-0A8D-79B5-CB72-037A87D1FDC6}"/>
            </a:ext>
          </a:extLst>
        </xdr:cNvPr>
        <xdr:cNvSpPr txBox="1"/>
      </xdr:nvSpPr>
      <xdr:spPr>
        <a:xfrm>
          <a:off x="9549189" y="9070"/>
          <a:ext cx="5563811" cy="672193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b="1"/>
            <a:t>Instructions for Completing the Coversheet:</a:t>
          </a:r>
        </a:p>
        <a:p>
          <a:endParaRPr lang="en-GB" sz="1100"/>
        </a:p>
        <a:p>
          <a:r>
            <a:rPr lang="en-GB" sz="1100" b="1"/>
            <a:t>Action Title</a:t>
          </a:r>
          <a:r>
            <a:rPr lang="en-GB" sz="1100"/>
            <a:t> – Enter the full title of the project, exactly as stated in the Grant Contract.</a:t>
          </a:r>
        </a:p>
        <a:p>
          <a:r>
            <a:rPr lang="en-GB" sz="1100" b="1"/>
            <a:t>Grant Contract No.</a:t>
          </a:r>
          <a:r>
            <a:rPr lang="en-GB" sz="1100"/>
            <a:t> – Enter the Grant Contract reference number.</a:t>
          </a:r>
        </a:p>
        <a:p>
          <a:r>
            <a:rPr lang="en-GB" sz="1100" b="1"/>
            <a:t>Contract Duration</a:t>
          </a:r>
          <a:r>
            <a:rPr lang="en-GB" sz="1100"/>
            <a:t> – Enter the total duration of the contract in months, and the Contract Start Date. The Contract End Date will calculate automatically. </a:t>
          </a:r>
          <a:r>
            <a:rPr lang="en-GB" sz="1100">
              <a:solidFill>
                <a:srgbClr val="FF0000"/>
              </a:solidFill>
            </a:rPr>
            <a:t>Please do not overwrite it.</a:t>
          </a:r>
        </a:p>
        <a:p>
          <a:r>
            <a:rPr lang="en-GB" sz="1100" b="1"/>
            <a:t>Beneficiary Names</a:t>
          </a:r>
          <a:r>
            <a:rPr lang="en-GB" sz="1100"/>
            <a:t> – In the list of beneficiaries, please enter the full name of each entity (Grant Coordinator, Co-beneficiary 1, Co-beneficiary 2, etc.). Use the same spelling consistently, as this is what links your expenditure entries to the correct totals.</a:t>
          </a:r>
        </a:p>
        <a:p>
          <a:r>
            <a:rPr lang="en-GB" sz="1100" b="1"/>
            <a:t>Reporting Period</a:t>
          </a:r>
          <a:r>
            <a:rPr lang="en-GB" sz="1100"/>
            <a:t> – Please select the current reporting exercise you are preparing (e.g. Interim Report 1, Interim Report 2, Final Report) from the dropdown provided. This determines the reporting period dates used throughout the file.</a:t>
          </a:r>
        </a:p>
        <a:p>
          <a:r>
            <a:rPr lang="en-GB" sz="1100" b="1"/>
            <a:t>Exchange Rates</a:t>
          </a:r>
          <a:r>
            <a:rPr lang="en-GB" sz="1100"/>
            <a:t> – Please enter or confirm the exchange rates for any currencies other than EUR used in your expenditure, based on the official InforEuro rates for the relevant months.</a:t>
          </a:r>
        </a:p>
        <a:p>
          <a:r>
            <a:rPr lang="en-GB" sz="1100" b="1"/>
            <a:t>Totals</a:t>
          </a:r>
          <a:r>
            <a:rPr lang="en-GB" sz="1100"/>
            <a:t> – The total amounts per beneficiary and the grand total will calculate automatically once the List of Expenditure is completed — please do not edit these cells manually.</a:t>
          </a:r>
        </a:p>
        <a:p>
          <a:endParaRPr lang="en-GB" sz="1100"/>
        </a:p>
        <a:p>
          <a:r>
            <a:rPr lang="en-GB" b="1"/>
            <a:t>How the Coversheet Details Are Used in the</a:t>
          </a:r>
          <a:r>
            <a:rPr lang="en-GB" b="1" baseline="0"/>
            <a:t> </a:t>
          </a:r>
          <a:r>
            <a:rPr lang="en-GB" b="1"/>
            <a:t>LOE</a:t>
          </a:r>
        </a:p>
        <a:p>
          <a:endParaRPr lang="en-GB"/>
        </a:p>
        <a:p>
          <a:r>
            <a:rPr lang="en-GB">
              <a:solidFill>
                <a:srgbClr val="FF0000"/>
              </a:solidFill>
            </a:rPr>
            <a:t>The Coversheet and the List of Expenditure are directly linked. Information you enter once in the Coversheet automatically carries through to the LOE, so please make sure it is accurate before recording transactions.</a:t>
          </a:r>
        </a:p>
        <a:p>
          <a:endParaRPr lang="en-GB"/>
        </a:p>
        <a:p>
          <a:r>
            <a:rPr lang="en-GB" b="1"/>
            <a:t>Action Title and Grant Contract No.</a:t>
          </a:r>
          <a:r>
            <a:rPr lang="en-GB"/>
            <a:t> – These are pulled through automatically to the top of the List of Expenditure, so the sheet is clearly identified. No need to re-enter them.</a:t>
          </a:r>
        </a:p>
        <a:p>
          <a:endParaRPr lang="en-GB"/>
        </a:p>
        <a:p>
          <a:r>
            <a:rPr lang="en-GB" b="1"/>
            <a:t>Beneficiary Names</a:t>
          </a:r>
          <a:r>
            <a:rPr lang="en-GB"/>
            <a:t> – The beneficiary names you enter on the Coversheet must match exactly what you select/enter for each transaction in the LOE. This match is what allows the sheet to correctly total each beneficiary's expenditure and report it back on the Coversheet.</a:t>
          </a:r>
        </a:p>
        <a:p>
          <a:endParaRPr lang="en-GB"/>
        </a:p>
        <a:p>
          <a:r>
            <a:rPr lang="en-GB" b="1"/>
            <a:t>Selected Reporting Period</a:t>
          </a:r>
          <a:r>
            <a:rPr lang="en-GB"/>
            <a:t> – The reporting exercise you select on the Coversheet (e.g. Interim Report 2) determines the report's start and end dates. These dates are automatically applied to the List of Expenditure, where each transaction's invoice date is checked against them. Any cost falling outside that period will be automatically flagged.</a:t>
          </a:r>
        </a:p>
        <a:p>
          <a:endParaRPr lang="en-GB"/>
        </a:p>
        <a:p>
          <a:r>
            <a:rPr lang="en-GB" b="1"/>
            <a:t>Exchange Rates</a:t>
          </a:r>
          <a:r>
            <a:rPr lang="en-GB"/>
            <a:t> – The exchange rates entered on the Coversheet are used to automatically convert each transaction's original currency amount into EUR, and to verify that the correct official rate has been applied for each invoice month.</a:t>
          </a:r>
        </a:p>
        <a:p>
          <a:endParaRPr lang="en-GB" sz="1100"/>
        </a:p>
        <a:p>
          <a:endParaRPr lang="en-GB"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cmpd.local\public\Documents%20and%20Settings\teufeil\Local%20Settings\Temporary%20Internet%20Files\OLK97\PVD%20BUDGET%20-%20f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orksheet 1 Project budget"/>
    </sheetNames>
    <sheetDataSet>
      <sheetData sheetId="0"/>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4927BAF-4A81-4DAE-B3AB-559EE57E85C3}" name="Table2" displayName="Table2" ref="O1:P71" totalsRowShown="0" headerRowDxfId="11" dataDxfId="10" dataCellStyle="Normal 2 2">
  <autoFilter ref="O1:P71" xr:uid="{14927BAF-4A81-4DAE-B3AB-559EE57E85C3}"/>
  <sortState xmlns:xlrd2="http://schemas.microsoft.com/office/spreadsheetml/2017/richdata2" ref="O2:P69">
    <sortCondition ref="P1:P69"/>
  </sortState>
  <tableColumns count="2">
    <tableColumn id="1" xr3:uid="{DB57E386-93D0-4CAE-8593-F618FDC92138}" name="Category" dataDxfId="9" dataCellStyle="Normal 2 2"/>
    <tableColumn id="2" xr3:uid="{F8B5A9C9-C574-43BC-905E-9AB499F2A20B}" name="Subcategory" dataDxfId="8" dataCellStyle="Normal 2 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ED39B76C-F06A-4B7A-BB35-C43CC4C1FAE4}" name="Table5" displayName="Table5" ref="B32:G50" totalsRowShown="0" headerRowDxfId="7" dataDxfId="6">
  <tableColumns count="6">
    <tableColumn id="1" xr3:uid="{96678F25-8715-40BB-9A1C-DD016D3BCC97}" name="Month" dataDxfId="5"/>
    <tableColumn id="2" xr3:uid="{7751A011-CC60-42E2-8CFF-CABE524A237C}" name="EUR" dataDxfId="4"/>
    <tableColumn id="3" xr3:uid="{0A0F1793-B4F8-4A7E-919F-114BF8FAE628}" name="Select currency" dataDxfId="3"/>
    <tableColumn id="4" xr3:uid="{6F51F24C-CC19-449B-9953-3F6A36E42F62}" name="Select currency2" dataDxfId="2"/>
    <tableColumn id="5" xr3:uid="{FB746CC1-4F41-4C14-A7EF-C95DD35C95E6}" name="Select currency3" dataDxfId="1"/>
    <tableColumn id="6" xr3:uid="{FB69253A-35BE-425F-AF2E-7683AC67C919}" name="Select currency4" dataDxfId="0"/>
  </tableColumns>
  <tableStyleInfo name="TableStyleLight1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1C528B4-79B3-4B28-916B-8D22688699DB}" name="Table1" displayName="Table1" ref="A7:N197" totalsRowShown="0" headerRowDxfId="30" dataDxfId="28" headerRowBorderDxfId="29" tableBorderDxfId="27" totalsRowBorderDxfId="26">
  <autoFilter ref="A7:N197" xr:uid="{41C528B4-79B3-4B28-916B-8D22688699DB}"/>
  <tableColumns count="14">
    <tableColumn id="1" xr3:uid="{95F91071-FD2D-4F23-9611-80C8E035BAD8}" name="V-NO" dataDxfId="25"/>
    <tableColumn id="2" xr3:uid="{800AB77D-D116-467B-AC25-3EE349F1F588}" name="Beneficiary" dataDxfId="24"/>
    <tableColumn id="3" xr3:uid="{44CB928A-41B7-475E-8EA0-5ACFAD0B2C58}" name="Accounting Reference" dataDxfId="23"/>
    <tableColumn id="4" xr3:uid="{C792BBE4-865D-4291-9CDE-8192C93B2242}" name="Main Budget Heading" dataDxfId="22"/>
    <tableColumn id="5" xr3:uid="{E861DBAF-D6F7-4EA6-B236-87C0F37E2ED6}" name="Budget Line" dataDxfId="21"/>
    <tableColumn id="6" xr3:uid="{A780E9A4-0390-4B44-9F53-497FB1F8C5A8}" name="Description" dataDxfId="20"/>
    <tableColumn id="7" xr3:uid="{805419D1-E43A-48CE-9EA9-B0D57AC9A2A3}" name="Invoice Date (for staff costs please enter last date of applicable salary month)" dataDxfId="19"/>
    <tableColumn id="8" xr3:uid="{5159BBA7-501C-413A-AB5A-DD5CBFEA5303}" name="Recipient (e.g. supplier, traveller, staff member)" dataDxfId="18"/>
    <tableColumn id="9" xr3:uid="{1945226D-1C8C-4D49-A1B8-45651EFF207D}" name="Amount in original currency" dataDxfId="17" dataCellStyle="Comma"/>
    <tableColumn id="10" xr3:uid="{59954ADF-EA6B-4DB4-9A18-50BF46E78E25}" name="Original currency" dataDxfId="16"/>
    <tableColumn id="11" xr3:uid="{EE390721-476C-43C7-84C8-7E9E4FF6D2FE}" name="Exchange rate" dataDxfId="15" dataCellStyle="Comma">
      <calculatedColumnFormula>+IFERROR(INDEX(Table5[],MATCH(DATE(YEAR(G8),MONTH(G8),1),Table5[Month],0),MATCH(J8,Table5[#Headers],0)),"Rate Not Found")</calculatedColumnFormula>
    </tableColumn>
    <tableColumn id="12" xr3:uid="{25C6ECCD-4E2B-4CA5-953F-FE8FFC7C50B6}" name="Amount in EUR" dataDxfId="14" dataCellStyle="Comma">
      <calculatedColumnFormula>IF(Table1[[#This Row],[Amount in original currency]]=0,"",(Table1[[#This Row],[Amount in original currency]]/Table1[[#This Row],[Exchange rate]]))</calculatedColumnFormula>
    </tableColumn>
    <tableColumn id="13" xr3:uid="{9035A2AD-3DCF-438C-8F9E-4E61BF521112}" name="Period Check" dataDxfId="13">
      <calculatedColumnFormula>IF(ISBLANK(G8),"",IF(AND(G8&gt;=$G$4,G8&lt;=$I$4),"Within","Outside reporting period"))</calculatedColumnFormula>
    </tableColumn>
    <tableColumn id="14" xr3:uid="{291B1FF0-66E9-4ABD-8A78-BBDF010893CE}" name="Exchange Rate Check" dataDxfId="12">
      <calculatedColumnFormula>IF(OR(ISBLANK(J8),ISBLANK(G8),ISBLANK(K8)),"",IFERROR(IF(K8=INDEX('EC Rates Auto Load '!$F$2:$K$154,MATCH(J8,'EC Rates Auto Load '!$C$2:$C$154,0),MONTH(G8)),"Correct Fx Rate","Incorrect FX Rate"),"Currency not found"))</calculatedColumnFormula>
    </tableColumn>
  </tableColumns>
  <tableStyleInfo name="TableStyleLight16"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52F38-2AF2-4C47-8D73-D217AC0CC62B}">
  <sheetPr>
    <pageSetUpPr fitToPage="1"/>
  </sheetPr>
  <dimension ref="A1:H12"/>
  <sheetViews>
    <sheetView zoomScale="80" zoomScaleNormal="80" workbookViewId="0">
      <selection activeCell="D16" sqref="D16"/>
    </sheetView>
  </sheetViews>
  <sheetFormatPr defaultRowHeight="12.75" x14ac:dyDescent="0.2"/>
  <cols>
    <col min="1" max="1" width="5.28515625" customWidth="1"/>
    <col min="2" max="7" width="29" customWidth="1"/>
    <col min="8" max="8" width="5.140625" customWidth="1"/>
  </cols>
  <sheetData>
    <row r="1" spans="1:8" ht="20.45" customHeight="1" x14ac:dyDescent="0.2">
      <c r="A1" s="91"/>
      <c r="B1" s="91"/>
      <c r="C1" s="91"/>
      <c r="D1" s="91"/>
      <c r="E1" s="91"/>
      <c r="F1" s="91"/>
      <c r="G1" s="91"/>
      <c r="H1" s="91"/>
    </row>
    <row r="2" spans="1:8" ht="21.75" customHeight="1" x14ac:dyDescent="0.2">
      <c r="A2" s="91"/>
      <c r="B2" s="94" t="s">
        <v>0</v>
      </c>
      <c r="C2" s="92"/>
      <c r="D2" s="92"/>
      <c r="E2" s="92"/>
      <c r="F2" s="92"/>
      <c r="G2" s="93"/>
      <c r="H2" s="91"/>
    </row>
    <row r="3" spans="1:8" ht="25.5" customHeight="1" x14ac:dyDescent="0.2">
      <c r="A3" s="91"/>
      <c r="B3" s="378" t="s">
        <v>1</v>
      </c>
      <c r="C3" s="379"/>
      <c r="D3" s="379"/>
      <c r="E3" s="379"/>
      <c r="F3" s="379"/>
      <c r="G3" s="380"/>
      <c r="H3" s="91"/>
    </row>
    <row r="4" spans="1:8" ht="25.5" customHeight="1" x14ac:dyDescent="0.2">
      <c r="A4" s="91"/>
      <c r="B4" s="381"/>
      <c r="C4" s="382"/>
      <c r="D4" s="382"/>
      <c r="E4" s="382"/>
      <c r="F4" s="382"/>
      <c r="G4" s="383"/>
      <c r="H4" s="91"/>
    </row>
    <row r="5" spans="1:8" ht="25.5" customHeight="1" x14ac:dyDescent="0.2">
      <c r="A5" s="91"/>
      <c r="B5" s="381"/>
      <c r="C5" s="382"/>
      <c r="D5" s="382"/>
      <c r="E5" s="382"/>
      <c r="F5" s="382"/>
      <c r="G5" s="383"/>
      <c r="H5" s="91"/>
    </row>
    <row r="6" spans="1:8" ht="25.5" customHeight="1" x14ac:dyDescent="0.2">
      <c r="A6" s="91"/>
      <c r="B6" s="381"/>
      <c r="C6" s="382"/>
      <c r="D6" s="382"/>
      <c r="E6" s="382"/>
      <c r="F6" s="382"/>
      <c r="G6" s="383"/>
      <c r="H6" s="91"/>
    </row>
    <row r="7" spans="1:8" ht="25.5" customHeight="1" x14ac:dyDescent="0.2">
      <c r="A7" s="91"/>
      <c r="B7" s="381"/>
      <c r="C7" s="382"/>
      <c r="D7" s="382"/>
      <c r="E7" s="382"/>
      <c r="F7" s="382"/>
      <c r="G7" s="383"/>
      <c r="H7" s="91"/>
    </row>
    <row r="8" spans="1:8" ht="25.5" customHeight="1" x14ac:dyDescent="0.2">
      <c r="A8" s="91"/>
      <c r="B8" s="381"/>
      <c r="C8" s="382"/>
      <c r="D8" s="382"/>
      <c r="E8" s="382"/>
      <c r="F8" s="382"/>
      <c r="G8" s="383"/>
      <c r="H8" s="91"/>
    </row>
    <row r="9" spans="1:8" ht="25.5" customHeight="1" x14ac:dyDescent="0.2">
      <c r="A9" s="91"/>
      <c r="B9" s="381"/>
      <c r="C9" s="382"/>
      <c r="D9" s="382"/>
      <c r="E9" s="382"/>
      <c r="F9" s="382"/>
      <c r="G9" s="383"/>
      <c r="H9" s="91"/>
    </row>
    <row r="10" spans="1:8" ht="25.5" customHeight="1" x14ac:dyDescent="0.2">
      <c r="A10" s="91"/>
      <c r="B10" s="381"/>
      <c r="C10" s="382"/>
      <c r="D10" s="382"/>
      <c r="E10" s="382"/>
      <c r="F10" s="382"/>
      <c r="G10" s="383"/>
      <c r="H10" s="91"/>
    </row>
    <row r="11" spans="1:8" ht="25.5" customHeight="1" x14ac:dyDescent="0.2">
      <c r="A11" s="91"/>
      <c r="B11" s="384"/>
      <c r="C11" s="385"/>
      <c r="D11" s="385"/>
      <c r="E11" s="385"/>
      <c r="F11" s="385"/>
      <c r="G11" s="386"/>
      <c r="H11" s="91"/>
    </row>
    <row r="12" spans="1:8" ht="21.6" customHeight="1" x14ac:dyDescent="0.2">
      <c r="A12" s="91"/>
      <c r="B12" s="91"/>
      <c r="C12" s="91"/>
      <c r="D12" s="91"/>
      <c r="E12" s="91"/>
      <c r="F12" s="91"/>
      <c r="G12" s="91"/>
      <c r="H12" s="91"/>
    </row>
  </sheetData>
  <mergeCells count="1">
    <mergeCell ref="B3:G11"/>
  </mergeCells>
  <pageMargins left="0.7" right="0.7" top="0.75" bottom="0.75" header="0.3" footer="0.3"/>
  <pageSetup scale="67" fitToHeight="0" orientation="landscape" r:id="rId1"/>
  <headerFooter>
    <oddFooter>&amp;L&amp;"-,Bold"ANNEX VI&amp;"-,Regular"
Model narrative and financial report&amp;R &amp;"-,Regular"Page 1/7</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156"/>
  <sheetViews>
    <sheetView zoomScale="90" zoomScaleNormal="90" workbookViewId="0">
      <selection activeCell="E37" sqref="E37"/>
    </sheetView>
  </sheetViews>
  <sheetFormatPr defaultColWidth="16" defaultRowHeight="12.75" x14ac:dyDescent="0.2"/>
  <cols>
    <col min="1" max="1" width="4.42578125" style="90" customWidth="1"/>
    <col min="2" max="2" width="29.85546875" style="90" customWidth="1"/>
    <col min="3" max="7" width="19.28515625" style="90" customWidth="1"/>
    <col min="8" max="8" width="4.42578125" style="90" customWidth="1"/>
    <col min="9" max="9" width="81.42578125" style="90" customWidth="1"/>
    <col min="10" max="10" width="16.140625" style="90" hidden="1" customWidth="1"/>
    <col min="11" max="14" width="20.42578125" style="90" hidden="1" customWidth="1"/>
    <col min="15" max="15" width="30.7109375" style="90" hidden="1" customWidth="1"/>
    <col min="16" max="16" width="30.5703125" style="90" hidden="1" customWidth="1"/>
    <col min="17" max="20" width="16.140625" style="90" hidden="1" customWidth="1"/>
    <col min="21" max="21" width="16" style="90" hidden="1" customWidth="1"/>
    <col min="22" max="16384" width="16" style="90"/>
  </cols>
  <sheetData>
    <row r="1" spans="1:21" s="81" customFormat="1" ht="18.600000000000001" customHeight="1" x14ac:dyDescent="0.2">
      <c r="A1" s="63"/>
      <c r="B1" s="63"/>
      <c r="C1" s="63"/>
      <c r="D1" s="63"/>
      <c r="E1" s="63"/>
      <c r="F1" s="63"/>
      <c r="G1" s="63"/>
      <c r="H1" s="64"/>
      <c r="I1" s="80"/>
      <c r="J1" s="80" t="s">
        <v>2</v>
      </c>
      <c r="K1" s="80" t="s">
        <v>3</v>
      </c>
      <c r="L1" s="80" t="s">
        <v>4</v>
      </c>
      <c r="M1" s="80" t="s">
        <v>5</v>
      </c>
      <c r="N1" s="80" t="s">
        <v>6</v>
      </c>
      <c r="O1" s="64" t="s">
        <v>7</v>
      </c>
      <c r="P1" s="64" t="s">
        <v>8</v>
      </c>
      <c r="R1" s="81" t="s">
        <v>9</v>
      </c>
      <c r="S1" s="81" t="s">
        <v>10</v>
      </c>
      <c r="T1" s="81" t="s">
        <v>9</v>
      </c>
      <c r="U1" s="81" t="s">
        <v>11</v>
      </c>
    </row>
    <row r="2" spans="1:21" s="80" customFormat="1" ht="21" customHeight="1" x14ac:dyDescent="0.2">
      <c r="A2" s="63"/>
      <c r="B2" s="55" t="s">
        <v>12</v>
      </c>
      <c r="C2" s="65" t="s">
        <v>12</v>
      </c>
      <c r="D2" s="66"/>
      <c r="E2" s="66"/>
      <c r="F2" s="66"/>
      <c r="G2" s="67"/>
      <c r="H2" s="64"/>
      <c r="J2" s="80" t="str" cm="1">
        <f t="array" ref="J2:J6">_xlfn.UNIQUE(B20:B29)</f>
        <v>IR1</v>
      </c>
      <c r="K2" s="80" t="s">
        <v>4</v>
      </c>
      <c r="L2" s="80">
        <v>1.1000000000000001</v>
      </c>
      <c r="M2" s="80">
        <v>2.1</v>
      </c>
      <c r="N2" s="80">
        <v>3.1</v>
      </c>
      <c r="O2" s="64" t="s">
        <v>4</v>
      </c>
      <c r="P2" s="64">
        <v>1.1000000000000001</v>
      </c>
      <c r="U2" s="80" t="s">
        <v>839</v>
      </c>
    </row>
    <row r="3" spans="1:21" s="80" customFormat="1" ht="21" customHeight="1" x14ac:dyDescent="0.2">
      <c r="A3" s="63"/>
      <c r="B3" s="55" t="s">
        <v>16</v>
      </c>
      <c r="C3" s="65" t="s">
        <v>16</v>
      </c>
      <c r="D3" s="66"/>
      <c r="E3" s="66"/>
      <c r="F3" s="66"/>
      <c r="G3" s="67"/>
      <c r="H3" s="64"/>
      <c r="J3" s="80" t="str">
        <v>IR2</v>
      </c>
      <c r="K3" s="80" t="s">
        <v>5</v>
      </c>
      <c r="L3" s="80">
        <v>1.2</v>
      </c>
      <c r="M3" s="80">
        <v>2.2000000000000002</v>
      </c>
      <c r="N3" s="80">
        <v>3.2</v>
      </c>
      <c r="O3" s="64" t="s">
        <v>4</v>
      </c>
      <c r="P3" s="340">
        <v>1.2</v>
      </c>
      <c r="R3" s="80" t="str">
        <f>CONCATENATE(U3," - ",T3)</f>
        <v>AED - United Arab Emirates dirham</v>
      </c>
      <c r="S3" s="80" t="s">
        <v>13</v>
      </c>
      <c r="T3" s="80" t="s">
        <v>14</v>
      </c>
      <c r="U3" s="80" t="s">
        <v>15</v>
      </c>
    </row>
    <row r="4" spans="1:21" s="81" customFormat="1" ht="21" customHeight="1" x14ac:dyDescent="0.2">
      <c r="A4" s="63"/>
      <c r="B4" s="55" t="s">
        <v>20</v>
      </c>
      <c r="C4" s="68">
        <v>48</v>
      </c>
      <c r="D4" s="48" t="s">
        <v>21</v>
      </c>
      <c r="E4" s="69">
        <v>46204</v>
      </c>
      <c r="F4" s="48" t="s">
        <v>22</v>
      </c>
      <c r="G4" s="70">
        <f>EDATE(E4,C4)-1</f>
        <v>47664</v>
      </c>
      <c r="H4" s="64"/>
      <c r="I4" s="80"/>
      <c r="J4" s="80" t="str">
        <v>IR3</v>
      </c>
      <c r="K4" s="80" t="s">
        <v>6</v>
      </c>
      <c r="L4" s="80">
        <v>1.3</v>
      </c>
      <c r="M4" s="80">
        <v>2.2999999999999998</v>
      </c>
      <c r="N4" s="80">
        <v>3.3</v>
      </c>
      <c r="O4" s="64" t="s">
        <v>4</v>
      </c>
      <c r="P4" s="64">
        <v>1.3</v>
      </c>
      <c r="R4" s="80" t="str">
        <f t="shared" ref="R4:R53" si="0">CONCATENATE(U4," - ",T4)</f>
        <v>AFN - Afghan afghani</v>
      </c>
      <c r="S4" s="80" t="s">
        <v>17</v>
      </c>
      <c r="T4" s="80" t="s">
        <v>18</v>
      </c>
      <c r="U4" s="80" t="s">
        <v>19</v>
      </c>
    </row>
    <row r="5" spans="1:21" s="81" customFormat="1" ht="17.100000000000001" customHeight="1" x14ac:dyDescent="0.2">
      <c r="A5" s="63"/>
      <c r="B5" s="63"/>
      <c r="C5" s="63"/>
      <c r="D5" s="63"/>
      <c r="E5" s="63"/>
      <c r="F5" s="63"/>
      <c r="G5" s="63"/>
      <c r="H5" s="64"/>
      <c r="I5" s="80"/>
      <c r="J5" s="80" t="str">
        <v>Final Report</v>
      </c>
      <c r="K5" s="80"/>
      <c r="L5" s="80">
        <v>1.4</v>
      </c>
      <c r="M5" s="80">
        <v>2.4</v>
      </c>
      <c r="N5" s="80">
        <v>3.4</v>
      </c>
      <c r="O5" s="64" t="s">
        <v>4</v>
      </c>
      <c r="P5" s="64">
        <v>1.4</v>
      </c>
      <c r="R5" s="80" t="str">
        <f t="shared" si="0"/>
        <v>ALL - Albanian lek</v>
      </c>
      <c r="S5" s="81" t="s">
        <v>23</v>
      </c>
      <c r="T5" s="81" t="s">
        <v>24</v>
      </c>
      <c r="U5" s="81" t="s">
        <v>25</v>
      </c>
    </row>
    <row r="6" spans="1:21" s="80" customFormat="1" ht="32.25" customHeight="1" x14ac:dyDescent="0.2">
      <c r="A6" s="63"/>
      <c r="B6" s="71"/>
      <c r="C6" s="56" t="s">
        <v>29</v>
      </c>
      <c r="D6" s="53"/>
      <c r="E6" s="53"/>
      <c r="F6" s="53"/>
      <c r="G6" s="54" t="s">
        <v>30</v>
      </c>
      <c r="H6" s="64"/>
      <c r="J6" s="80" t="str">
        <v/>
      </c>
      <c r="L6" s="80">
        <v>1.5</v>
      </c>
      <c r="M6" s="80">
        <v>2.5</v>
      </c>
      <c r="N6" s="80">
        <v>3.5</v>
      </c>
      <c r="O6" s="64" t="s">
        <v>4</v>
      </c>
      <c r="P6" s="64">
        <v>1.5</v>
      </c>
      <c r="R6" s="80" t="str">
        <f t="shared" si="0"/>
        <v>AMD - Armenian dram</v>
      </c>
      <c r="S6" s="81" t="s">
        <v>26</v>
      </c>
      <c r="T6" s="81" t="s">
        <v>27</v>
      </c>
      <c r="U6" s="81" t="s">
        <v>28</v>
      </c>
    </row>
    <row r="7" spans="1:21" s="80" customFormat="1" ht="21" customHeight="1" x14ac:dyDescent="0.2">
      <c r="A7" s="63"/>
      <c r="B7" s="58" t="s">
        <v>34</v>
      </c>
      <c r="C7" s="60" t="s">
        <v>35</v>
      </c>
      <c r="D7" s="51"/>
      <c r="E7" s="51"/>
      <c r="F7" s="52"/>
      <c r="G7" s="342">
        <f>IFERROR(SUMIF('List of expenditure'!$B$8:$B$197,C7,'List of expenditure'!$L$8:$L$197),0)</f>
        <v>0</v>
      </c>
      <c r="H7" s="64"/>
      <c r="L7" s="80">
        <v>1.6</v>
      </c>
      <c r="M7" s="80">
        <v>2.6</v>
      </c>
      <c r="N7" s="80">
        <v>3.6</v>
      </c>
      <c r="O7" s="64" t="s">
        <v>4</v>
      </c>
      <c r="P7" s="64">
        <v>1.6</v>
      </c>
      <c r="R7" s="80" t="str">
        <f t="shared" si="0"/>
        <v>AOA - Angolan kwanza</v>
      </c>
      <c r="S7" s="80" t="s">
        <v>31</v>
      </c>
      <c r="T7" s="80" t="s">
        <v>32</v>
      </c>
      <c r="U7" s="80" t="s">
        <v>33</v>
      </c>
    </row>
    <row r="8" spans="1:21" s="80" customFormat="1" ht="21" customHeight="1" x14ac:dyDescent="0.2">
      <c r="A8" s="63"/>
      <c r="B8" s="59" t="s">
        <v>39</v>
      </c>
      <c r="C8" s="61" t="s">
        <v>40</v>
      </c>
      <c r="D8" s="72"/>
      <c r="E8" s="72"/>
      <c r="F8" s="73"/>
      <c r="G8" s="74"/>
      <c r="H8" s="64"/>
      <c r="L8" s="80">
        <v>1.7</v>
      </c>
      <c r="M8" s="80">
        <v>2.7</v>
      </c>
      <c r="N8" s="80">
        <v>3.7</v>
      </c>
      <c r="O8" s="64" t="s">
        <v>4</v>
      </c>
      <c r="P8" s="340">
        <v>1.7</v>
      </c>
      <c r="R8" s="80" t="str">
        <f t="shared" si="0"/>
        <v>ARS - Argentine peso</v>
      </c>
      <c r="S8" s="80" t="s">
        <v>36</v>
      </c>
      <c r="T8" s="80" t="s">
        <v>37</v>
      </c>
      <c r="U8" s="80" t="s">
        <v>38</v>
      </c>
    </row>
    <row r="9" spans="1:21" s="80" customFormat="1" ht="21" customHeight="1" x14ac:dyDescent="0.2">
      <c r="A9" s="63"/>
      <c r="B9" s="58" t="s">
        <v>44</v>
      </c>
      <c r="C9" s="62" t="s">
        <v>45</v>
      </c>
      <c r="D9" s="49"/>
      <c r="E9" s="49"/>
      <c r="F9" s="50"/>
      <c r="G9" s="342">
        <f>IFERROR(SUMIF('List of expenditure'!$B$8:$B$197,C9,'List of expenditure'!$L$8:$L$197),0)</f>
        <v>0</v>
      </c>
      <c r="H9" s="64"/>
      <c r="L9" s="80">
        <v>1.8</v>
      </c>
      <c r="M9" s="80">
        <v>2.8</v>
      </c>
      <c r="N9" s="80">
        <v>3.8</v>
      </c>
      <c r="O9" s="64" t="s">
        <v>4</v>
      </c>
      <c r="P9" s="64">
        <v>1.8</v>
      </c>
      <c r="R9" s="80" t="str">
        <f t="shared" si="0"/>
        <v>AUD - Australian dollar</v>
      </c>
      <c r="S9" s="80" t="s">
        <v>41</v>
      </c>
      <c r="T9" s="80" t="s">
        <v>42</v>
      </c>
      <c r="U9" s="80" t="s">
        <v>43</v>
      </c>
    </row>
    <row r="10" spans="1:21" s="80" customFormat="1" ht="21" customHeight="1" x14ac:dyDescent="0.2">
      <c r="A10" s="63"/>
      <c r="B10" s="59" t="s">
        <v>49</v>
      </c>
      <c r="C10" s="61" t="s">
        <v>50</v>
      </c>
      <c r="D10" s="72"/>
      <c r="E10" s="72"/>
      <c r="F10" s="73"/>
      <c r="G10" s="341">
        <f>IFERROR(SUMIF('List of expenditure'!$B$8:$B$197,C10,'List of expenditure'!$L$8:$L$197),0)</f>
        <v>0</v>
      </c>
      <c r="H10" s="64"/>
      <c r="L10" s="80">
        <v>1.9</v>
      </c>
      <c r="M10" s="80">
        <v>2.9</v>
      </c>
      <c r="N10" s="80">
        <v>3.9</v>
      </c>
      <c r="O10" s="64" t="s">
        <v>4</v>
      </c>
      <c r="P10" s="64">
        <v>1.9</v>
      </c>
      <c r="R10" s="80" t="str">
        <f t="shared" si="0"/>
        <v>AWG - Aruban florin</v>
      </c>
      <c r="S10" s="80" t="s">
        <v>46</v>
      </c>
      <c r="T10" s="80" t="s">
        <v>47</v>
      </c>
      <c r="U10" s="80" t="s">
        <v>48</v>
      </c>
    </row>
    <row r="11" spans="1:21" s="80" customFormat="1" ht="21" customHeight="1" x14ac:dyDescent="0.2">
      <c r="A11" s="63"/>
      <c r="B11" s="58" t="s">
        <v>54</v>
      </c>
      <c r="C11" s="62" t="s">
        <v>55</v>
      </c>
      <c r="D11" s="49"/>
      <c r="E11" s="49"/>
      <c r="F11" s="50"/>
      <c r="G11" s="342">
        <f>IFERROR(SUMIF('List of expenditure'!$B$8:$B$197,C11,'List of expenditure'!$L$8:$L$197),0)</f>
        <v>0</v>
      </c>
      <c r="H11" s="64"/>
      <c r="L11" s="338">
        <v>1.1000000000000001</v>
      </c>
      <c r="M11" s="338">
        <v>2.1</v>
      </c>
      <c r="N11" s="338">
        <v>3.1</v>
      </c>
      <c r="O11" s="64" t="s">
        <v>4</v>
      </c>
      <c r="P11" s="339">
        <v>1.1000000000000001</v>
      </c>
      <c r="R11" s="80" t="str">
        <f t="shared" si="0"/>
        <v>AZN - Azerbaijan Manat</v>
      </c>
      <c r="S11" s="80" t="s">
        <v>51</v>
      </c>
      <c r="T11" s="80" t="s">
        <v>52</v>
      </c>
      <c r="U11" s="80" t="s">
        <v>53</v>
      </c>
    </row>
    <row r="12" spans="1:21" s="80" customFormat="1" ht="21" customHeight="1" x14ac:dyDescent="0.2">
      <c r="A12" s="63"/>
      <c r="B12" s="59" t="s">
        <v>59</v>
      </c>
      <c r="C12" s="61" t="s">
        <v>60</v>
      </c>
      <c r="D12" s="72"/>
      <c r="E12" s="72"/>
      <c r="F12" s="73"/>
      <c r="G12" s="341">
        <f>IFERROR(SUMIF('List of expenditure'!$B$8:$B$197,C12,'List of expenditure'!$L$8:$L$197),0)</f>
        <v>0</v>
      </c>
      <c r="H12" s="64"/>
      <c r="L12" s="80">
        <v>1.1100000000000001</v>
      </c>
      <c r="M12" s="80">
        <v>2.11</v>
      </c>
      <c r="N12" s="80">
        <v>3.11</v>
      </c>
      <c r="O12" s="64" t="s">
        <v>4</v>
      </c>
      <c r="P12" s="64">
        <v>1.1100000000000001</v>
      </c>
      <c r="R12" s="80" t="str">
        <f t="shared" si="0"/>
        <v>BAM - Bosnia and Herzegovina convertible mark</v>
      </c>
      <c r="S12" s="80" t="s">
        <v>56</v>
      </c>
      <c r="T12" s="80" t="s">
        <v>57</v>
      </c>
      <c r="U12" s="80" t="s">
        <v>58</v>
      </c>
    </row>
    <row r="13" spans="1:21" s="80" customFormat="1" ht="21" customHeight="1" x14ac:dyDescent="0.2">
      <c r="A13" s="63"/>
      <c r="B13" s="58" t="s">
        <v>64</v>
      </c>
      <c r="C13" s="62" t="s">
        <v>65</v>
      </c>
      <c r="D13" s="49"/>
      <c r="E13" s="49"/>
      <c r="F13" s="50"/>
      <c r="G13" s="342">
        <f>IFERROR(SUMIF('List of expenditure'!$B$8:$B$197,C13,'List of expenditure'!$L$8:$L$197),0)</f>
        <v>0</v>
      </c>
      <c r="H13" s="64"/>
      <c r="L13" s="80">
        <v>1.1200000000000001</v>
      </c>
      <c r="M13" s="338">
        <v>2.12</v>
      </c>
      <c r="N13" s="338">
        <v>3.12</v>
      </c>
      <c r="O13" s="64" t="s">
        <v>4</v>
      </c>
      <c r="P13" s="339">
        <v>1.1200000000000001</v>
      </c>
      <c r="R13" s="80" t="str">
        <f t="shared" si="0"/>
        <v>BBD - Barbados dollar</v>
      </c>
      <c r="S13" s="80" t="s">
        <v>61</v>
      </c>
      <c r="T13" s="80" t="s">
        <v>62</v>
      </c>
      <c r="U13" s="80" t="s">
        <v>63</v>
      </c>
    </row>
    <row r="14" spans="1:21" s="80" customFormat="1" ht="21" customHeight="1" x14ac:dyDescent="0.2">
      <c r="A14" s="63"/>
      <c r="B14" s="59" t="s">
        <v>69</v>
      </c>
      <c r="C14" s="61" t="s">
        <v>70</v>
      </c>
      <c r="D14" s="72"/>
      <c r="E14" s="72"/>
      <c r="F14" s="73"/>
      <c r="G14" s="341">
        <f>IFERROR(SUMIF('List of expenditure'!$B$8:$B$197,C14,'List of expenditure'!$L$8:$L$197),0)</f>
        <v>0</v>
      </c>
      <c r="H14" s="64"/>
      <c r="L14" s="338">
        <v>1.1299999999999999</v>
      </c>
      <c r="M14" s="80">
        <v>2.13</v>
      </c>
      <c r="N14" s="80">
        <v>3.13</v>
      </c>
      <c r="O14" s="64" t="s">
        <v>4</v>
      </c>
      <c r="P14" s="339">
        <v>1.1299999999999999</v>
      </c>
      <c r="R14" s="80" t="str">
        <f t="shared" si="0"/>
        <v>BDT - Bangladeshi taka</v>
      </c>
      <c r="S14" s="80" t="s">
        <v>66</v>
      </c>
      <c r="T14" s="80" t="s">
        <v>67</v>
      </c>
      <c r="U14" s="80" t="s">
        <v>68</v>
      </c>
    </row>
    <row r="15" spans="1:21" s="80" customFormat="1" ht="21" customHeight="1" x14ac:dyDescent="0.2">
      <c r="A15" s="63"/>
      <c r="B15" s="58" t="s">
        <v>74</v>
      </c>
      <c r="C15" s="62" t="s">
        <v>75</v>
      </c>
      <c r="D15" s="49"/>
      <c r="E15" s="49"/>
      <c r="F15" s="50"/>
      <c r="G15" s="342">
        <f>IFERROR(SUMIF('List of expenditure'!$B$8:$B$197,C15,'List of expenditure'!$L$8:$L$197),0)</f>
        <v>0</v>
      </c>
      <c r="H15" s="64"/>
      <c r="L15" s="80">
        <v>1.1399999999999999</v>
      </c>
      <c r="M15" s="338">
        <v>2.14</v>
      </c>
      <c r="N15" s="338">
        <v>3.14</v>
      </c>
      <c r="O15" s="64" t="s">
        <v>4</v>
      </c>
      <c r="P15" s="64">
        <v>1.1399999999999999</v>
      </c>
      <c r="R15" s="80" t="str">
        <f t="shared" si="0"/>
        <v>BGN - Bulgarian lev</v>
      </c>
      <c r="S15" s="80" t="s">
        <v>71</v>
      </c>
      <c r="T15" s="80" t="s">
        <v>72</v>
      </c>
      <c r="U15" s="80" t="s">
        <v>73</v>
      </c>
    </row>
    <row r="16" spans="1:21" s="80" customFormat="1" ht="21" customHeight="1" x14ac:dyDescent="0.2">
      <c r="A16" s="63"/>
      <c r="B16" s="59" t="s">
        <v>79</v>
      </c>
      <c r="C16" s="61" t="s">
        <v>80</v>
      </c>
      <c r="D16" s="75"/>
      <c r="E16" s="75"/>
      <c r="F16" s="73"/>
      <c r="G16" s="341">
        <f>IFERROR(SUMIF('List of expenditure'!$B$8:$B$197,C16,'List of expenditure'!$L$8:$L$197),0)</f>
        <v>0</v>
      </c>
      <c r="H16" s="64"/>
      <c r="L16" s="80">
        <v>1.1499999999999999</v>
      </c>
      <c r="M16" s="80">
        <v>2.15</v>
      </c>
      <c r="N16" s="80">
        <v>3.15</v>
      </c>
      <c r="O16" s="64" t="s">
        <v>4</v>
      </c>
      <c r="P16" s="339">
        <v>1.1499999999999999</v>
      </c>
      <c r="R16" s="80" t="str">
        <f t="shared" si="0"/>
        <v>BHD - Bahraini dinar</v>
      </c>
      <c r="S16" s="80" t="s">
        <v>76</v>
      </c>
      <c r="T16" s="80" t="s">
        <v>77</v>
      </c>
      <c r="U16" s="80" t="s">
        <v>78</v>
      </c>
    </row>
    <row r="17" spans="1:21" ht="21" customHeight="1" x14ac:dyDescent="0.2">
      <c r="A17" s="63"/>
      <c r="B17" s="76"/>
      <c r="C17" s="77"/>
      <c r="D17" s="78"/>
      <c r="E17" s="78"/>
      <c r="F17" s="79" t="s">
        <v>84</v>
      </c>
      <c r="G17" s="82">
        <f>SUM(G7:G16)</f>
        <v>0</v>
      </c>
      <c r="H17" s="64"/>
      <c r="L17" s="338">
        <v>1.1599999999999999</v>
      </c>
      <c r="M17" s="338">
        <v>2.16</v>
      </c>
      <c r="N17" s="338">
        <v>3.16</v>
      </c>
      <c r="O17" s="64" t="s">
        <v>4</v>
      </c>
      <c r="P17" s="339">
        <v>1.1599999999999999</v>
      </c>
      <c r="R17" s="80" t="str">
        <f t="shared" si="0"/>
        <v>BIF - Burundi franc</v>
      </c>
      <c r="S17" s="80" t="s">
        <v>81</v>
      </c>
      <c r="T17" s="80" t="s">
        <v>82</v>
      </c>
      <c r="U17" s="80" t="s">
        <v>83</v>
      </c>
    </row>
    <row r="18" spans="1:21" ht="9.75" customHeight="1" x14ac:dyDescent="0.2">
      <c r="A18" s="64"/>
      <c r="B18" s="64"/>
      <c r="C18" s="64"/>
      <c r="D18" s="64"/>
      <c r="E18" s="64"/>
      <c r="F18" s="64"/>
      <c r="G18" s="64"/>
      <c r="H18" s="64"/>
      <c r="L18" s="80">
        <v>1.17</v>
      </c>
      <c r="M18" s="80">
        <v>2.17</v>
      </c>
      <c r="N18" s="80">
        <v>3.17</v>
      </c>
      <c r="O18" s="64" t="s">
        <v>4</v>
      </c>
      <c r="P18" s="64">
        <v>1.17</v>
      </c>
      <c r="R18" s="80" t="str">
        <f t="shared" si="0"/>
        <v>BMD - Bermudian dollar</v>
      </c>
      <c r="S18" s="90" t="s">
        <v>85</v>
      </c>
      <c r="T18" s="90" t="s">
        <v>86</v>
      </c>
      <c r="U18" s="90" t="s">
        <v>87</v>
      </c>
    </row>
    <row r="19" spans="1:21" s="80" customFormat="1" ht="21" customHeight="1" x14ac:dyDescent="0.2">
      <c r="A19" s="63"/>
      <c r="B19" s="87"/>
      <c r="C19" s="88" t="s">
        <v>91</v>
      </c>
      <c r="D19" s="89" t="s">
        <v>92</v>
      </c>
      <c r="E19" s="64"/>
      <c r="F19" s="64"/>
      <c r="G19" s="64"/>
      <c r="H19" s="64"/>
      <c r="L19" s="80">
        <v>1.18</v>
      </c>
      <c r="M19" s="338">
        <v>2.1800000000000002</v>
      </c>
      <c r="N19" s="338">
        <v>3.18</v>
      </c>
      <c r="O19" s="64" t="s">
        <v>4</v>
      </c>
      <c r="P19" s="339">
        <v>1.18</v>
      </c>
      <c r="R19" s="80" t="str">
        <f t="shared" si="0"/>
        <v>BND - Brunei dollar</v>
      </c>
      <c r="S19" s="90" t="s">
        <v>88</v>
      </c>
      <c r="T19" s="90" t="s">
        <v>89</v>
      </c>
      <c r="U19" s="90" t="s">
        <v>90</v>
      </c>
    </row>
    <row r="20" spans="1:21" s="80" customFormat="1" ht="21" customHeight="1" x14ac:dyDescent="0.2">
      <c r="A20" s="63"/>
      <c r="B20" s="83" t="s">
        <v>96</v>
      </c>
      <c r="C20" s="84">
        <f>E4</f>
        <v>46204</v>
      </c>
      <c r="D20" s="84">
        <f t="shared" ref="D20:D29" si="1">IF(C20="","",(IF((EDATE(C20,12)-1)&gt;$G$4,$G$4,(EDATE(C20,$F$23)-1))))</f>
        <v>46568</v>
      </c>
      <c r="E20" s="64"/>
      <c r="F20" s="387" t="s">
        <v>97</v>
      </c>
      <c r="G20" s="388"/>
      <c r="H20" s="64"/>
      <c r="L20" s="338">
        <v>1.19</v>
      </c>
      <c r="M20" s="80">
        <v>2.19</v>
      </c>
      <c r="N20" s="80">
        <v>3.19</v>
      </c>
      <c r="O20" s="64" t="s">
        <v>4</v>
      </c>
      <c r="P20" s="339">
        <v>1.19</v>
      </c>
      <c r="R20" s="80" t="str">
        <f t="shared" si="0"/>
        <v>BOB - Bolivian boliviano</v>
      </c>
      <c r="S20" s="80" t="s">
        <v>93</v>
      </c>
      <c r="T20" s="80" t="s">
        <v>94</v>
      </c>
      <c r="U20" s="80" t="s">
        <v>95</v>
      </c>
    </row>
    <row r="21" spans="1:21" s="80" customFormat="1" ht="21" customHeight="1" x14ac:dyDescent="0.2">
      <c r="A21" s="63"/>
      <c r="B21" s="85" t="s">
        <v>101</v>
      </c>
      <c r="C21" s="86">
        <f t="shared" ref="C21:C29" si="2">IF(D20="","",(IF((D20+1)&gt;$G$4,"",(D20+1))))</f>
        <v>46569</v>
      </c>
      <c r="D21" s="86">
        <f t="shared" si="1"/>
        <v>46934</v>
      </c>
      <c r="E21" s="64"/>
      <c r="F21" s="389"/>
      <c r="G21" s="390"/>
      <c r="H21" s="64"/>
      <c r="L21" s="338">
        <v>1.2</v>
      </c>
      <c r="M21" s="338">
        <v>2.2000000000000002</v>
      </c>
      <c r="N21" s="338">
        <v>3.2</v>
      </c>
      <c r="O21" s="64" t="s">
        <v>4</v>
      </c>
      <c r="P21" s="339">
        <v>1.2</v>
      </c>
      <c r="R21" s="80" t="str">
        <f t="shared" si="0"/>
        <v>BRL - Brazilian real</v>
      </c>
      <c r="S21" s="80" t="s">
        <v>98</v>
      </c>
      <c r="T21" s="80" t="s">
        <v>99</v>
      </c>
      <c r="U21" s="80" t="s">
        <v>100</v>
      </c>
    </row>
    <row r="22" spans="1:21" s="80" customFormat="1" ht="21" customHeight="1" x14ac:dyDescent="0.2">
      <c r="A22" s="63"/>
      <c r="B22" s="83" t="s">
        <v>105</v>
      </c>
      <c r="C22" s="84">
        <f t="shared" si="2"/>
        <v>46935</v>
      </c>
      <c r="D22" s="84">
        <f t="shared" si="1"/>
        <v>47299</v>
      </c>
      <c r="E22" s="64"/>
      <c r="F22" s="391"/>
      <c r="G22" s="392"/>
      <c r="H22" s="64"/>
      <c r="N22" s="80">
        <v>3.21</v>
      </c>
      <c r="O22" s="64" t="s">
        <v>5</v>
      </c>
      <c r="P22" s="64">
        <v>2.1</v>
      </c>
      <c r="R22" s="80" t="str">
        <f t="shared" si="0"/>
        <v>BSD - Bahamian dollar</v>
      </c>
      <c r="S22" s="80" t="s">
        <v>102</v>
      </c>
      <c r="T22" s="80" t="s">
        <v>103</v>
      </c>
      <c r="U22" s="80" t="s">
        <v>104</v>
      </c>
    </row>
    <row r="23" spans="1:21" s="80" customFormat="1" ht="21" customHeight="1" x14ac:dyDescent="0.2">
      <c r="A23" s="63"/>
      <c r="B23" s="85" t="s">
        <v>109</v>
      </c>
      <c r="C23" s="86">
        <f t="shared" si="2"/>
        <v>47300</v>
      </c>
      <c r="D23" s="86">
        <f t="shared" si="1"/>
        <v>47664</v>
      </c>
      <c r="E23" s="64"/>
      <c r="F23" s="393">
        <v>12</v>
      </c>
      <c r="G23" s="394"/>
      <c r="H23" s="64"/>
      <c r="N23" s="338">
        <v>3.22</v>
      </c>
      <c r="O23" s="64" t="s">
        <v>5</v>
      </c>
      <c r="P23" s="64">
        <v>2.2000000000000002</v>
      </c>
      <c r="R23" s="80" t="str">
        <f t="shared" si="0"/>
        <v>BTN - Bhutanese ngultrum</v>
      </c>
      <c r="S23" s="80" t="s">
        <v>106</v>
      </c>
      <c r="T23" s="80" t="s">
        <v>107</v>
      </c>
      <c r="U23" s="80" t="s">
        <v>108</v>
      </c>
    </row>
    <row r="24" spans="1:21" s="80" customFormat="1" ht="21" customHeight="1" x14ac:dyDescent="0.2">
      <c r="A24" s="63"/>
      <c r="B24" s="83" t="str">
        <f>IF(D24="","",(IF(D24=$G$4,"Final Report","IR5")))</f>
        <v/>
      </c>
      <c r="C24" s="84" t="str">
        <f t="shared" si="2"/>
        <v/>
      </c>
      <c r="D24" s="84" t="str">
        <f t="shared" si="1"/>
        <v/>
      </c>
      <c r="E24" s="64"/>
      <c r="F24" s="64"/>
      <c r="G24" s="64"/>
      <c r="H24" s="64"/>
      <c r="N24" s="80">
        <v>3.23</v>
      </c>
      <c r="O24" s="64" t="s">
        <v>5</v>
      </c>
      <c r="P24" s="64">
        <v>2.2999999999999998</v>
      </c>
      <c r="R24" s="80" t="str">
        <f t="shared" si="0"/>
        <v>BWP - Botswana pula</v>
      </c>
      <c r="S24" s="80" t="s">
        <v>110</v>
      </c>
      <c r="T24" s="80" t="s">
        <v>111</v>
      </c>
      <c r="U24" s="80" t="s">
        <v>112</v>
      </c>
    </row>
    <row r="25" spans="1:21" s="80" customFormat="1" ht="21" customHeight="1" x14ac:dyDescent="0.2">
      <c r="A25" s="63"/>
      <c r="B25" s="85" t="str">
        <f>IF(D25="","",(IF(D25=$G$4,"Final Report","IR6")))</f>
        <v/>
      </c>
      <c r="C25" s="86" t="str">
        <f t="shared" si="2"/>
        <v/>
      </c>
      <c r="D25" s="86" t="str">
        <f t="shared" si="1"/>
        <v/>
      </c>
      <c r="E25" s="64"/>
      <c r="F25" s="387" t="s">
        <v>116</v>
      </c>
      <c r="G25" s="388"/>
      <c r="H25" s="64"/>
      <c r="N25" s="338">
        <v>3.24</v>
      </c>
      <c r="O25" s="64" t="s">
        <v>5</v>
      </c>
      <c r="P25" s="64">
        <v>2.4</v>
      </c>
      <c r="R25" s="80" t="str">
        <f t="shared" si="0"/>
        <v>BYN - Belarussian rouble</v>
      </c>
      <c r="S25" s="80" t="s">
        <v>113</v>
      </c>
      <c r="T25" s="80" t="s">
        <v>114</v>
      </c>
      <c r="U25" s="80" t="s">
        <v>115</v>
      </c>
    </row>
    <row r="26" spans="1:21" s="80" customFormat="1" ht="21" customHeight="1" x14ac:dyDescent="0.2">
      <c r="A26" s="63"/>
      <c r="B26" s="83" t="str">
        <f>IF(D26="","",(IF(D26=$G$4,"Final Report","IR7")))</f>
        <v/>
      </c>
      <c r="C26" s="84" t="str">
        <f t="shared" si="2"/>
        <v/>
      </c>
      <c r="D26" s="84" t="str">
        <f t="shared" si="1"/>
        <v/>
      </c>
      <c r="E26" s="64"/>
      <c r="F26" s="389"/>
      <c r="G26" s="390"/>
      <c r="H26" s="64"/>
      <c r="N26" s="80">
        <v>3.25</v>
      </c>
      <c r="O26" s="64" t="s">
        <v>5</v>
      </c>
      <c r="P26" s="64">
        <v>2.5</v>
      </c>
      <c r="R26" s="80" t="str">
        <f t="shared" si="0"/>
        <v>BZD - Belize dollar</v>
      </c>
      <c r="S26" s="80" t="s">
        <v>117</v>
      </c>
      <c r="T26" s="80" t="s">
        <v>118</v>
      </c>
      <c r="U26" s="80" t="s">
        <v>119</v>
      </c>
    </row>
    <row r="27" spans="1:21" ht="21" customHeight="1" x14ac:dyDescent="0.2">
      <c r="A27" s="63"/>
      <c r="B27" s="85" t="str">
        <f>IF(D27="","",(IF(D27=$G$4,"Final Report","IR8")))</f>
        <v/>
      </c>
      <c r="C27" s="86" t="str">
        <f t="shared" si="2"/>
        <v/>
      </c>
      <c r="D27" s="86" t="str">
        <f t="shared" si="1"/>
        <v/>
      </c>
      <c r="E27" s="64"/>
      <c r="F27" s="391"/>
      <c r="G27" s="392"/>
      <c r="H27" s="64"/>
      <c r="N27" s="338">
        <v>3.26</v>
      </c>
      <c r="O27" s="64" t="s">
        <v>5</v>
      </c>
      <c r="P27" s="64">
        <v>2.6</v>
      </c>
      <c r="R27" s="80" t="str">
        <f t="shared" si="0"/>
        <v>CAD - Canadian dollar</v>
      </c>
      <c r="S27" s="80" t="s">
        <v>120</v>
      </c>
      <c r="T27" s="80" t="s">
        <v>121</v>
      </c>
      <c r="U27" s="80" t="s">
        <v>122</v>
      </c>
    </row>
    <row r="28" spans="1:21" ht="21" customHeight="1" x14ac:dyDescent="0.2">
      <c r="A28" s="63"/>
      <c r="B28" s="83" t="str">
        <f>IF(D28="","",(IF(D28=$G$4,"Final Report","IR9")))</f>
        <v/>
      </c>
      <c r="C28" s="84" t="str">
        <f t="shared" si="2"/>
        <v/>
      </c>
      <c r="D28" s="84" t="str">
        <f t="shared" si="1"/>
        <v/>
      </c>
      <c r="E28" s="64"/>
      <c r="F28" s="393" t="s">
        <v>96</v>
      </c>
      <c r="G28" s="394"/>
      <c r="H28" s="64"/>
      <c r="N28" s="80">
        <v>3.27</v>
      </c>
      <c r="O28" s="64" t="s">
        <v>5</v>
      </c>
      <c r="P28" s="64">
        <v>2.7</v>
      </c>
      <c r="R28" s="80" t="str">
        <f t="shared" si="0"/>
        <v>CDF - Congolese franc</v>
      </c>
      <c r="S28" s="90" t="s">
        <v>123</v>
      </c>
      <c r="T28" s="90" t="s">
        <v>124</v>
      </c>
      <c r="U28" s="90" t="s">
        <v>125</v>
      </c>
    </row>
    <row r="29" spans="1:21" ht="21" customHeight="1" x14ac:dyDescent="0.2">
      <c r="A29" s="63"/>
      <c r="B29" s="85" t="str">
        <f>IF(D28="","",(IF(D28=$G$4,"Final Report","IR10")))</f>
        <v/>
      </c>
      <c r="C29" s="86" t="str">
        <f t="shared" si="2"/>
        <v/>
      </c>
      <c r="D29" s="86" t="str">
        <f t="shared" si="1"/>
        <v/>
      </c>
      <c r="E29" s="64"/>
      <c r="F29" s="63"/>
      <c r="G29" s="63"/>
      <c r="H29" s="64"/>
      <c r="N29" s="338">
        <v>3.28</v>
      </c>
      <c r="O29" s="64" t="s">
        <v>5</v>
      </c>
      <c r="P29" s="64">
        <v>2.8</v>
      </c>
      <c r="R29" s="80" t="str">
        <f t="shared" si="0"/>
        <v>CHF - Swiss franc</v>
      </c>
      <c r="S29" s="90" t="s">
        <v>126</v>
      </c>
      <c r="T29" s="90" t="s">
        <v>127</v>
      </c>
      <c r="U29" s="90" t="s">
        <v>128</v>
      </c>
    </row>
    <row r="30" spans="1:21" ht="9.75" customHeight="1" x14ac:dyDescent="0.2">
      <c r="A30" s="63"/>
      <c r="B30" s="63"/>
      <c r="C30" s="63"/>
      <c r="D30" s="63"/>
      <c r="E30" s="63"/>
      <c r="F30" s="63"/>
      <c r="G30" s="63"/>
      <c r="H30" s="64"/>
      <c r="N30" s="80">
        <v>3.29</v>
      </c>
      <c r="O30" s="64" t="s">
        <v>5</v>
      </c>
      <c r="P30" s="64">
        <v>2.9</v>
      </c>
      <c r="R30" s="80" t="str">
        <f t="shared" si="0"/>
        <v>CLP - Chilean peso</v>
      </c>
      <c r="S30" s="90" t="s">
        <v>129</v>
      </c>
      <c r="T30" s="90" t="s">
        <v>130</v>
      </c>
      <c r="U30" s="90" t="s">
        <v>131</v>
      </c>
    </row>
    <row r="31" spans="1:21" ht="21" customHeight="1" x14ac:dyDescent="0.2">
      <c r="A31" s="63"/>
      <c r="B31" s="56"/>
      <c r="C31" s="56"/>
      <c r="D31" s="57" t="s">
        <v>135</v>
      </c>
      <c r="E31" s="95" t="s">
        <v>136</v>
      </c>
      <c r="F31" s="56"/>
      <c r="G31" s="56"/>
      <c r="H31" s="63"/>
      <c r="N31" s="338">
        <v>3.3</v>
      </c>
      <c r="O31" s="64" t="s">
        <v>5</v>
      </c>
      <c r="P31" s="339">
        <v>2.1</v>
      </c>
      <c r="R31" s="80" t="str">
        <f t="shared" si="0"/>
        <v>CNY - Chinese Yuan Renminbi</v>
      </c>
      <c r="S31" s="90" t="s">
        <v>132</v>
      </c>
      <c r="T31" s="90" t="s">
        <v>133</v>
      </c>
      <c r="U31" s="90" t="s">
        <v>134</v>
      </c>
    </row>
    <row r="32" spans="1:21" ht="21" customHeight="1" x14ac:dyDescent="0.2">
      <c r="A32" s="63"/>
      <c r="B32" s="128" t="s">
        <v>140</v>
      </c>
      <c r="C32" s="88" t="s">
        <v>141</v>
      </c>
      <c r="D32" s="88" t="s">
        <v>839</v>
      </c>
      <c r="E32" s="88" t="s">
        <v>840</v>
      </c>
      <c r="F32" s="88" t="s">
        <v>841</v>
      </c>
      <c r="G32" s="88" t="s">
        <v>842</v>
      </c>
      <c r="H32" s="63"/>
      <c r="N32" s="80"/>
      <c r="O32" s="64" t="s">
        <v>5</v>
      </c>
      <c r="P32" s="64">
        <v>2.11</v>
      </c>
      <c r="R32" s="80" t="str">
        <f t="shared" si="0"/>
        <v>COP - Colombian peso</v>
      </c>
      <c r="S32" s="90" t="s">
        <v>137</v>
      </c>
      <c r="T32" s="90" t="s">
        <v>138</v>
      </c>
      <c r="U32" s="90" t="s">
        <v>139</v>
      </c>
    </row>
    <row r="33" spans="1:21" ht="21" customHeight="1" x14ac:dyDescent="0.2">
      <c r="A33" s="63"/>
      <c r="B33" s="129">
        <f>EOMONTH(VLOOKUP(F28,B20:C29,2,FALSE),-1)+1</f>
        <v>46204</v>
      </c>
      <c r="C33" s="97">
        <v>1</v>
      </c>
      <c r="D33" s="97">
        <v>46</v>
      </c>
      <c r="E33" s="97"/>
      <c r="F33" s="97"/>
      <c r="G33" s="97"/>
      <c r="H33" s="63"/>
      <c r="N33" s="338"/>
      <c r="O33" s="64" t="s">
        <v>5</v>
      </c>
      <c r="P33" s="339">
        <v>2.12</v>
      </c>
      <c r="R33" s="80" t="str">
        <f t="shared" si="0"/>
        <v>CRC - Costa Rican colón</v>
      </c>
      <c r="S33" s="90" t="s">
        <v>143</v>
      </c>
      <c r="T33" s="90" t="s">
        <v>144</v>
      </c>
      <c r="U33" s="90" t="s">
        <v>145</v>
      </c>
    </row>
    <row r="34" spans="1:21" ht="21" customHeight="1" x14ac:dyDescent="0.2">
      <c r="A34" s="63"/>
      <c r="B34" s="129">
        <f t="shared" ref="B34:B50" si="3">IF(B33="","",(IF((EDATE(B33,1))&gt;(VLOOKUP($F$28,$B$20:$D$29,3,FALSE)),"",(EDATE(B33,1)))))</f>
        <v>46235</v>
      </c>
      <c r="C34" s="97">
        <v>1</v>
      </c>
      <c r="D34" s="97"/>
      <c r="E34" s="97"/>
      <c r="F34" s="97"/>
      <c r="G34" s="97"/>
      <c r="H34" s="63"/>
      <c r="O34" s="64" t="s">
        <v>5</v>
      </c>
      <c r="P34" s="64">
        <v>2.13</v>
      </c>
      <c r="R34" s="80" t="str">
        <f t="shared" si="0"/>
        <v>CUP - Cuban peso</v>
      </c>
      <c r="S34" s="90" t="s">
        <v>146</v>
      </c>
      <c r="T34" s="90" t="s">
        <v>147</v>
      </c>
      <c r="U34" s="90" t="s">
        <v>148</v>
      </c>
    </row>
    <row r="35" spans="1:21" s="80" customFormat="1" ht="21" customHeight="1" x14ac:dyDescent="0.2">
      <c r="A35" s="63"/>
      <c r="B35" s="129">
        <f t="shared" si="3"/>
        <v>46266</v>
      </c>
      <c r="C35" s="97">
        <v>1</v>
      </c>
      <c r="D35" s="97"/>
      <c r="E35" s="97"/>
      <c r="F35" s="97"/>
      <c r="G35" s="97"/>
      <c r="H35" s="63"/>
      <c r="O35" s="64" t="s">
        <v>5</v>
      </c>
      <c r="P35" s="339">
        <v>2.14</v>
      </c>
      <c r="R35" s="80" t="str">
        <f t="shared" si="0"/>
        <v>CVE - Cape Verde escudo</v>
      </c>
      <c r="S35" s="90" t="s">
        <v>149</v>
      </c>
      <c r="T35" s="90" t="s">
        <v>150</v>
      </c>
      <c r="U35" s="90" t="s">
        <v>151</v>
      </c>
    </row>
    <row r="36" spans="1:21" ht="21" customHeight="1" x14ac:dyDescent="0.2">
      <c r="A36" s="63"/>
      <c r="B36" s="129">
        <f t="shared" si="3"/>
        <v>46296</v>
      </c>
      <c r="C36" s="97">
        <v>1</v>
      </c>
      <c r="D36" s="97"/>
      <c r="E36" s="97"/>
      <c r="F36" s="97"/>
      <c r="G36" s="97"/>
      <c r="H36" s="63"/>
      <c r="O36" s="64" t="s">
        <v>5</v>
      </c>
      <c r="P36" s="64">
        <v>2.15</v>
      </c>
      <c r="R36" s="80" t="str">
        <f t="shared" si="0"/>
        <v>CZK - Czech koruna</v>
      </c>
      <c r="S36" s="80" t="s">
        <v>152</v>
      </c>
      <c r="T36" s="80" t="s">
        <v>153</v>
      </c>
      <c r="U36" s="80" t="s">
        <v>154</v>
      </c>
    </row>
    <row r="37" spans="1:21" ht="21" customHeight="1" x14ac:dyDescent="0.2">
      <c r="A37" s="63"/>
      <c r="B37" s="129">
        <f t="shared" si="3"/>
        <v>46327</v>
      </c>
      <c r="C37" s="97">
        <v>1</v>
      </c>
      <c r="D37" s="97"/>
      <c r="E37" s="97"/>
      <c r="F37" s="97"/>
      <c r="G37" s="97"/>
      <c r="H37" s="63"/>
      <c r="O37" s="64" t="s">
        <v>5</v>
      </c>
      <c r="P37" s="339">
        <v>2.16</v>
      </c>
      <c r="R37" s="80" t="str">
        <f t="shared" si="0"/>
        <v>DJF - Djibouti franc</v>
      </c>
      <c r="S37" s="90" t="s">
        <v>155</v>
      </c>
      <c r="T37" s="90" t="s">
        <v>156</v>
      </c>
      <c r="U37" s="90" t="s">
        <v>157</v>
      </c>
    </row>
    <row r="38" spans="1:21" ht="21" customHeight="1" x14ac:dyDescent="0.2">
      <c r="A38" s="63"/>
      <c r="B38" s="129">
        <f t="shared" si="3"/>
        <v>46357</v>
      </c>
      <c r="C38" s="97">
        <v>1</v>
      </c>
      <c r="D38" s="97"/>
      <c r="E38" s="97"/>
      <c r="F38" s="97"/>
      <c r="G38" s="97"/>
      <c r="H38" s="63"/>
      <c r="O38" s="64" t="s">
        <v>5</v>
      </c>
      <c r="P38" s="64">
        <v>2.17</v>
      </c>
      <c r="R38" s="80" t="str">
        <f t="shared" si="0"/>
        <v>DKK - Danish krone</v>
      </c>
      <c r="S38" s="90" t="s">
        <v>158</v>
      </c>
      <c r="T38" s="90" t="s">
        <v>159</v>
      </c>
      <c r="U38" s="90" t="s">
        <v>160</v>
      </c>
    </row>
    <row r="39" spans="1:21" ht="21" customHeight="1" x14ac:dyDescent="0.2">
      <c r="A39" s="63"/>
      <c r="B39" s="129">
        <f t="shared" si="3"/>
        <v>46388</v>
      </c>
      <c r="C39" s="97">
        <v>1</v>
      </c>
      <c r="D39" s="97"/>
      <c r="E39" s="97"/>
      <c r="F39" s="97"/>
      <c r="G39" s="97"/>
      <c r="H39" s="63"/>
      <c r="O39" s="64" t="s">
        <v>5</v>
      </c>
      <c r="P39" s="339">
        <v>2.1800000000000002</v>
      </c>
      <c r="R39" s="80" t="str">
        <f t="shared" si="0"/>
        <v>DOP - Dominican peso</v>
      </c>
      <c r="S39" s="90" t="s">
        <v>161</v>
      </c>
      <c r="T39" s="90" t="s">
        <v>162</v>
      </c>
      <c r="U39" s="90" t="s">
        <v>163</v>
      </c>
    </row>
    <row r="40" spans="1:21" ht="21" customHeight="1" x14ac:dyDescent="0.2">
      <c r="A40" s="63"/>
      <c r="B40" s="129">
        <f t="shared" si="3"/>
        <v>46419</v>
      </c>
      <c r="C40" s="97">
        <v>1</v>
      </c>
      <c r="D40" s="97"/>
      <c r="E40" s="97"/>
      <c r="F40" s="97"/>
      <c r="G40" s="97"/>
      <c r="H40" s="63"/>
      <c r="O40" s="64" t="s">
        <v>5</v>
      </c>
      <c r="P40" s="64">
        <v>2.19</v>
      </c>
      <c r="R40" s="80" t="str">
        <f t="shared" si="0"/>
        <v>DZD - Algerian dinar</v>
      </c>
      <c r="S40" s="90" t="s">
        <v>164</v>
      </c>
      <c r="T40" s="90" t="s">
        <v>165</v>
      </c>
      <c r="U40" s="90" t="s">
        <v>166</v>
      </c>
    </row>
    <row r="41" spans="1:21" ht="21" customHeight="1" x14ac:dyDescent="0.2">
      <c r="A41" s="63"/>
      <c r="B41" s="129">
        <f t="shared" si="3"/>
        <v>46447</v>
      </c>
      <c r="C41" s="97">
        <v>1</v>
      </c>
      <c r="D41" s="97"/>
      <c r="E41" s="97"/>
      <c r="F41" s="97"/>
      <c r="G41" s="97"/>
      <c r="H41" s="63"/>
      <c r="O41" s="64" t="s">
        <v>5</v>
      </c>
      <c r="P41" s="339">
        <v>2.2000000000000002</v>
      </c>
      <c r="R41" s="80" t="str">
        <f t="shared" si="0"/>
        <v>EGP - Egyptian pound</v>
      </c>
      <c r="S41" s="90" t="s">
        <v>167</v>
      </c>
      <c r="T41" s="90" t="s">
        <v>168</v>
      </c>
      <c r="U41" s="90" t="s">
        <v>169</v>
      </c>
    </row>
    <row r="42" spans="1:21" ht="21" customHeight="1" x14ac:dyDescent="0.2">
      <c r="A42" s="63"/>
      <c r="B42" s="129">
        <f t="shared" si="3"/>
        <v>46478</v>
      </c>
      <c r="C42" s="97">
        <v>1</v>
      </c>
      <c r="D42" s="97"/>
      <c r="E42" s="97"/>
      <c r="F42" s="97"/>
      <c r="G42" s="97"/>
      <c r="H42" s="63"/>
      <c r="O42" s="64" t="s">
        <v>6</v>
      </c>
      <c r="P42" s="64">
        <v>3.1</v>
      </c>
      <c r="R42" s="80" t="str">
        <f t="shared" si="0"/>
        <v>ERN - Eritrean nakfa</v>
      </c>
      <c r="S42" s="90" t="s">
        <v>170</v>
      </c>
      <c r="T42" s="90" t="s">
        <v>171</v>
      </c>
      <c r="U42" s="90" t="s">
        <v>172</v>
      </c>
    </row>
    <row r="43" spans="1:21" ht="21" customHeight="1" x14ac:dyDescent="0.2">
      <c r="A43" s="63"/>
      <c r="B43" s="129">
        <f t="shared" si="3"/>
        <v>46508</v>
      </c>
      <c r="C43" s="97">
        <v>1</v>
      </c>
      <c r="D43" s="97"/>
      <c r="E43" s="97"/>
      <c r="F43" s="97"/>
      <c r="G43" s="97"/>
      <c r="H43" s="63"/>
      <c r="O43" s="64" t="s">
        <v>6</v>
      </c>
      <c r="P43" s="64">
        <v>3.2</v>
      </c>
      <c r="R43" s="80" t="str">
        <f t="shared" si="0"/>
        <v>ETB - Ethiopian birr</v>
      </c>
      <c r="S43" s="90" t="s">
        <v>173</v>
      </c>
      <c r="T43" s="90" t="s">
        <v>174</v>
      </c>
      <c r="U43" s="90" t="s">
        <v>175</v>
      </c>
    </row>
    <row r="44" spans="1:21" ht="21" customHeight="1" x14ac:dyDescent="0.2">
      <c r="A44" s="63"/>
      <c r="B44" s="129">
        <f t="shared" si="3"/>
        <v>46539</v>
      </c>
      <c r="C44" s="97">
        <v>1</v>
      </c>
      <c r="D44" s="97"/>
      <c r="E44" s="97"/>
      <c r="F44" s="97"/>
      <c r="G44" s="97"/>
      <c r="H44" s="63"/>
      <c r="O44" s="64" t="s">
        <v>6</v>
      </c>
      <c r="P44" s="64">
        <v>3.3</v>
      </c>
      <c r="R44" s="80" t="str">
        <f t="shared" si="0"/>
        <v>EUR - Euro</v>
      </c>
      <c r="S44" s="90" t="s">
        <v>176</v>
      </c>
      <c r="T44" s="90" t="s">
        <v>177</v>
      </c>
      <c r="U44" s="90" t="s">
        <v>141</v>
      </c>
    </row>
    <row r="45" spans="1:21" ht="21" customHeight="1" x14ac:dyDescent="0.2">
      <c r="A45" s="63"/>
      <c r="B45" s="129" t="str">
        <f t="shared" si="3"/>
        <v/>
      </c>
      <c r="C45" s="97">
        <v>1</v>
      </c>
      <c r="D45" s="97"/>
      <c r="E45" s="97"/>
      <c r="F45" s="97"/>
      <c r="G45" s="97"/>
      <c r="H45" s="63"/>
      <c r="O45" s="64" t="s">
        <v>6</v>
      </c>
      <c r="P45" s="64">
        <v>3.4</v>
      </c>
      <c r="R45" s="80" t="str">
        <f t="shared" si="0"/>
        <v>FJD - Fiji dollar</v>
      </c>
      <c r="S45" s="90" t="s">
        <v>178</v>
      </c>
      <c r="T45" s="90" t="s">
        <v>179</v>
      </c>
      <c r="U45" s="90" t="s">
        <v>180</v>
      </c>
    </row>
    <row r="46" spans="1:21" ht="21" customHeight="1" x14ac:dyDescent="0.2">
      <c r="A46" s="63"/>
      <c r="B46" s="129" t="str">
        <f t="shared" si="3"/>
        <v/>
      </c>
      <c r="C46" s="97">
        <v>1</v>
      </c>
      <c r="D46" s="97"/>
      <c r="E46" s="97"/>
      <c r="F46" s="97"/>
      <c r="G46" s="97"/>
      <c r="H46" s="63"/>
      <c r="O46" s="64" t="s">
        <v>6</v>
      </c>
      <c r="P46" s="64">
        <v>3.5</v>
      </c>
      <c r="R46" s="80" t="str">
        <f t="shared" si="0"/>
        <v>FKP - Falkland Islands pound</v>
      </c>
      <c r="S46" s="90" t="s">
        <v>181</v>
      </c>
      <c r="T46" s="90" t="s">
        <v>182</v>
      </c>
      <c r="U46" s="90" t="s">
        <v>183</v>
      </c>
    </row>
    <row r="47" spans="1:21" ht="21" customHeight="1" x14ac:dyDescent="0.2">
      <c r="A47" s="63"/>
      <c r="B47" s="129" t="str">
        <f t="shared" si="3"/>
        <v/>
      </c>
      <c r="C47" s="97">
        <v>1</v>
      </c>
      <c r="D47" s="97"/>
      <c r="E47" s="97"/>
      <c r="F47" s="97"/>
      <c r="G47" s="97"/>
      <c r="H47" s="63"/>
      <c r="O47" s="64" t="s">
        <v>6</v>
      </c>
      <c r="P47" s="64">
        <v>3.6</v>
      </c>
      <c r="R47" s="80" t="str">
        <f t="shared" si="0"/>
        <v>GBP - Pound sterling</v>
      </c>
      <c r="S47" s="90" t="s">
        <v>184</v>
      </c>
      <c r="T47" s="90" t="s">
        <v>185</v>
      </c>
      <c r="U47" s="90" t="s">
        <v>142</v>
      </c>
    </row>
    <row r="48" spans="1:21" ht="21" customHeight="1" x14ac:dyDescent="0.2">
      <c r="A48" s="63"/>
      <c r="B48" s="129" t="str">
        <f t="shared" si="3"/>
        <v/>
      </c>
      <c r="C48" s="97">
        <v>1</v>
      </c>
      <c r="D48" s="97"/>
      <c r="E48" s="97"/>
      <c r="F48" s="97"/>
      <c r="G48" s="97"/>
      <c r="H48" s="63"/>
      <c r="O48" s="64" t="s">
        <v>6</v>
      </c>
      <c r="P48" s="64">
        <v>3.7</v>
      </c>
      <c r="R48" s="80" t="str">
        <f t="shared" si="0"/>
        <v>GEL - Georgian lari</v>
      </c>
      <c r="S48" s="90" t="s">
        <v>186</v>
      </c>
      <c r="T48" s="90" t="s">
        <v>187</v>
      </c>
      <c r="U48" s="90" t="s">
        <v>188</v>
      </c>
    </row>
    <row r="49" spans="1:21" ht="21" customHeight="1" x14ac:dyDescent="0.2">
      <c r="A49" s="63"/>
      <c r="B49" s="96" t="str">
        <f t="shared" si="3"/>
        <v/>
      </c>
      <c r="C49" s="343">
        <v>1</v>
      </c>
      <c r="H49" s="63"/>
      <c r="O49" s="64" t="s">
        <v>5</v>
      </c>
      <c r="P49" s="64">
        <v>3.8</v>
      </c>
      <c r="R49" s="80" t="str">
        <f t="shared" si="0"/>
        <v>GHS - Ghana cedi</v>
      </c>
      <c r="S49" s="90" t="s">
        <v>189</v>
      </c>
      <c r="T49" s="90" t="s">
        <v>190</v>
      </c>
      <c r="U49" s="90" t="s">
        <v>191</v>
      </c>
    </row>
    <row r="50" spans="1:21" ht="21" customHeight="1" x14ac:dyDescent="0.2">
      <c r="A50" s="63"/>
      <c r="B50" s="96" t="str">
        <f t="shared" si="3"/>
        <v/>
      </c>
      <c r="C50" s="343">
        <v>1</v>
      </c>
      <c r="H50" s="63"/>
      <c r="O50" s="64" t="s">
        <v>5</v>
      </c>
      <c r="P50" s="64">
        <v>3.9</v>
      </c>
      <c r="R50" s="80" t="str">
        <f t="shared" si="0"/>
        <v>GIP - Gibraltar pound</v>
      </c>
      <c r="S50" s="90" t="s">
        <v>192</v>
      </c>
      <c r="T50" s="90" t="s">
        <v>193</v>
      </c>
      <c r="U50" s="90" t="s">
        <v>194</v>
      </c>
    </row>
    <row r="51" spans="1:21" ht="9.75" customHeight="1" x14ac:dyDescent="0.2">
      <c r="A51" s="63"/>
      <c r="B51" s="63"/>
      <c r="C51" s="63"/>
      <c r="D51" s="63"/>
      <c r="E51" s="63"/>
      <c r="F51" s="63"/>
      <c r="G51" s="63"/>
      <c r="H51" s="63"/>
      <c r="O51" s="64" t="s">
        <v>6</v>
      </c>
      <c r="P51" s="339">
        <v>3.1</v>
      </c>
      <c r="R51" s="80" t="str">
        <f t="shared" si="0"/>
        <v>GMD - Gambian dalasi</v>
      </c>
      <c r="S51" s="90" t="s">
        <v>195</v>
      </c>
      <c r="T51" s="90" t="s">
        <v>196</v>
      </c>
      <c r="U51" s="90" t="s">
        <v>197</v>
      </c>
    </row>
    <row r="52" spans="1:21" ht="9.75" customHeight="1" x14ac:dyDescent="0.2">
      <c r="O52" s="64" t="s">
        <v>6</v>
      </c>
      <c r="P52" s="64">
        <v>3.11</v>
      </c>
      <c r="R52" s="80" t="str">
        <f t="shared" si="0"/>
        <v>GNF - Guinean franc</v>
      </c>
      <c r="S52" s="90" t="s">
        <v>198</v>
      </c>
      <c r="T52" s="90" t="s">
        <v>199</v>
      </c>
      <c r="U52" s="90" t="s">
        <v>200</v>
      </c>
    </row>
    <row r="53" spans="1:21" ht="21" customHeight="1" x14ac:dyDescent="0.2">
      <c r="O53" s="64" t="s">
        <v>6</v>
      </c>
      <c r="P53" s="64">
        <v>3.12</v>
      </c>
      <c r="R53" s="80" t="str">
        <f t="shared" si="0"/>
        <v>GNF - Guinean franc</v>
      </c>
      <c r="S53" s="90" t="s">
        <v>198</v>
      </c>
      <c r="T53" s="90" t="s">
        <v>199</v>
      </c>
      <c r="U53" s="90" t="s">
        <v>200</v>
      </c>
    </row>
    <row r="54" spans="1:21" ht="21" customHeight="1" x14ac:dyDescent="0.2">
      <c r="O54" s="64" t="s">
        <v>6</v>
      </c>
      <c r="P54" s="339">
        <v>3.13</v>
      </c>
      <c r="R54" s="80" t="str">
        <f t="shared" ref="R54" si="4">CONCATENATE(U54," - ",T54)</f>
        <v>GTQ - Guatemalan quetzal</v>
      </c>
      <c r="S54" s="90" t="s">
        <v>201</v>
      </c>
      <c r="T54" s="90" t="s">
        <v>202</v>
      </c>
      <c r="U54" s="90" t="s">
        <v>203</v>
      </c>
    </row>
    <row r="55" spans="1:21" ht="15" x14ac:dyDescent="0.2">
      <c r="O55" s="64" t="s">
        <v>6</v>
      </c>
      <c r="P55" s="64">
        <v>3.14</v>
      </c>
      <c r="R55" s="80" t="str">
        <f t="shared" ref="R55" si="5">CONCATENATE(U55," - ",T55)</f>
        <v>GYD - Guyana dollar</v>
      </c>
      <c r="S55" s="90" t="s">
        <v>204</v>
      </c>
      <c r="T55" s="90" t="s">
        <v>205</v>
      </c>
      <c r="U55" s="90" t="s">
        <v>206</v>
      </c>
    </row>
    <row r="56" spans="1:21" ht="21" customHeight="1" x14ac:dyDescent="0.2">
      <c r="O56" s="64" t="s">
        <v>6</v>
      </c>
      <c r="P56" s="64">
        <v>3.15</v>
      </c>
      <c r="R56" s="80" t="str">
        <f t="shared" ref="R56" si="6">CONCATENATE(U56," - ",T56)</f>
        <v>HKD - Hong Kong dollar</v>
      </c>
      <c r="S56" s="90" t="s">
        <v>207</v>
      </c>
      <c r="T56" s="90" t="s">
        <v>208</v>
      </c>
      <c r="U56" s="90" t="s">
        <v>209</v>
      </c>
    </row>
    <row r="57" spans="1:21" ht="21" customHeight="1" x14ac:dyDescent="0.2">
      <c r="O57" s="64" t="s">
        <v>6</v>
      </c>
      <c r="P57" s="339">
        <v>3.16</v>
      </c>
      <c r="R57" s="80" t="str">
        <f t="shared" ref="R57" si="7">CONCATENATE(U57," - ",T57)</f>
        <v>HNL - Honduran lempira</v>
      </c>
      <c r="S57" s="90" t="s">
        <v>210</v>
      </c>
      <c r="T57" s="90" t="s">
        <v>211</v>
      </c>
      <c r="U57" s="90" t="s">
        <v>212</v>
      </c>
    </row>
    <row r="58" spans="1:21" ht="21" customHeight="1" x14ac:dyDescent="0.2">
      <c r="O58" s="64" t="s">
        <v>6</v>
      </c>
      <c r="P58" s="64">
        <v>3.17</v>
      </c>
      <c r="R58" s="80" t="str">
        <f t="shared" ref="R58" si="8">CONCATENATE(U58," - ",T58)</f>
        <v>HTG - Haitian gourde</v>
      </c>
      <c r="S58" s="90" t="s">
        <v>213</v>
      </c>
      <c r="T58" s="90" t="s">
        <v>214</v>
      </c>
      <c r="U58" s="90" t="s">
        <v>215</v>
      </c>
    </row>
    <row r="59" spans="1:21" ht="21" customHeight="1" x14ac:dyDescent="0.2">
      <c r="O59" s="64" t="s">
        <v>6</v>
      </c>
      <c r="P59" s="64">
        <v>3.18</v>
      </c>
      <c r="R59" s="80" t="str">
        <f t="shared" ref="R59" si="9">CONCATENATE(U59," - ",T59)</f>
        <v>HUF - Hungarian forint</v>
      </c>
      <c r="S59" s="90" t="s">
        <v>216</v>
      </c>
      <c r="T59" s="90" t="s">
        <v>217</v>
      </c>
      <c r="U59" s="90" t="s">
        <v>218</v>
      </c>
    </row>
    <row r="60" spans="1:21" ht="21" customHeight="1" x14ac:dyDescent="0.2">
      <c r="O60" s="64" t="s">
        <v>6</v>
      </c>
      <c r="P60" s="339">
        <v>3.19</v>
      </c>
      <c r="R60" s="80" t="str">
        <f t="shared" ref="R60" si="10">CONCATENATE(U60," - ",T60)</f>
        <v>IDR - Indonesian rupiah</v>
      </c>
      <c r="S60" s="90" t="s">
        <v>219</v>
      </c>
      <c r="T60" s="90" t="s">
        <v>220</v>
      </c>
      <c r="U60" s="90" t="s">
        <v>221</v>
      </c>
    </row>
    <row r="61" spans="1:21" ht="21" customHeight="1" x14ac:dyDescent="0.2">
      <c r="O61" s="64" t="s">
        <v>6</v>
      </c>
      <c r="P61" s="64">
        <v>3.2</v>
      </c>
      <c r="R61" s="80" t="str">
        <f t="shared" ref="R61" si="11">CONCATENATE(U61," - ",T61)</f>
        <v>ILS - New Israeli shekel</v>
      </c>
      <c r="S61" s="90" t="s">
        <v>222</v>
      </c>
      <c r="T61" s="90" t="s">
        <v>223</v>
      </c>
      <c r="U61" s="90" t="s">
        <v>224</v>
      </c>
    </row>
    <row r="62" spans="1:21" ht="21" customHeight="1" x14ac:dyDescent="0.2">
      <c r="O62" s="64" t="s">
        <v>6</v>
      </c>
      <c r="P62" s="64">
        <v>3.21</v>
      </c>
      <c r="R62" s="80" t="str">
        <f t="shared" ref="R62" si="12">CONCATENATE(U62," - ",T62)</f>
        <v>INR - Indian rupee</v>
      </c>
      <c r="S62" s="90" t="s">
        <v>225</v>
      </c>
      <c r="T62" s="90" t="s">
        <v>226</v>
      </c>
      <c r="U62" s="90" t="s">
        <v>227</v>
      </c>
    </row>
    <row r="63" spans="1:21" ht="21" customHeight="1" x14ac:dyDescent="0.2">
      <c r="O63" s="64" t="s">
        <v>6</v>
      </c>
      <c r="P63" s="339">
        <v>3.22</v>
      </c>
      <c r="R63" s="80" t="str">
        <f t="shared" ref="R63" si="13">CONCATENATE(U63," - ",T63)</f>
        <v>IQD - Iraqi dinar</v>
      </c>
      <c r="S63" s="90" t="s">
        <v>228</v>
      </c>
      <c r="T63" s="90" t="s">
        <v>229</v>
      </c>
      <c r="U63" s="90" t="s">
        <v>230</v>
      </c>
    </row>
    <row r="64" spans="1:21" ht="9.75" customHeight="1" x14ac:dyDescent="0.2">
      <c r="O64" s="64" t="s">
        <v>6</v>
      </c>
      <c r="P64" s="64">
        <v>3.23</v>
      </c>
      <c r="R64" s="80" t="str">
        <f t="shared" ref="R64" si="14">CONCATENATE(U64," - ",T64)</f>
        <v>IRR - Iranian rial</v>
      </c>
      <c r="S64" s="90" t="s">
        <v>231</v>
      </c>
      <c r="T64" s="90" t="s">
        <v>232</v>
      </c>
      <c r="U64" s="90" t="s">
        <v>233</v>
      </c>
    </row>
    <row r="65" spans="15:21" ht="21" customHeight="1" x14ac:dyDescent="0.2">
      <c r="O65" s="64" t="s">
        <v>6</v>
      </c>
      <c r="P65" s="64">
        <v>3.24</v>
      </c>
      <c r="R65" s="80" t="str">
        <f t="shared" ref="R65" si="15">CONCATENATE(U65," - ",T65)</f>
        <v>ISK - Iceland króna</v>
      </c>
      <c r="S65" s="90" t="s">
        <v>234</v>
      </c>
      <c r="T65" s="90" t="s">
        <v>235</v>
      </c>
      <c r="U65" s="90" t="s">
        <v>236</v>
      </c>
    </row>
    <row r="66" spans="15:21" ht="21" customHeight="1" x14ac:dyDescent="0.2">
      <c r="O66" s="64" t="s">
        <v>6</v>
      </c>
      <c r="P66" s="339">
        <v>3.25</v>
      </c>
      <c r="R66" s="80" t="str">
        <f t="shared" ref="R66" si="16">CONCATENATE(U66," - ",T66)</f>
        <v>JMD - Jamaican dollar</v>
      </c>
      <c r="S66" s="90" t="s">
        <v>237</v>
      </c>
      <c r="T66" s="90" t="s">
        <v>238</v>
      </c>
      <c r="U66" s="90" t="s">
        <v>239</v>
      </c>
    </row>
    <row r="67" spans="15:21" ht="15" x14ac:dyDescent="0.2">
      <c r="O67" s="64" t="s">
        <v>6</v>
      </c>
      <c r="P67" s="64">
        <v>3.26</v>
      </c>
      <c r="R67" s="80" t="str">
        <f t="shared" ref="R67" si="17">CONCATENATE(U67," - ",T67)</f>
        <v>JOD - Jordanian dinar</v>
      </c>
      <c r="S67" s="90" t="s">
        <v>240</v>
      </c>
      <c r="T67" s="90" t="s">
        <v>241</v>
      </c>
      <c r="U67" s="90" t="s">
        <v>242</v>
      </c>
    </row>
    <row r="68" spans="15:21" ht="15" x14ac:dyDescent="0.2">
      <c r="O68" s="64" t="s">
        <v>6</v>
      </c>
      <c r="P68" s="64">
        <v>3.27</v>
      </c>
      <c r="R68" s="80" t="str">
        <f t="shared" ref="R68" si="18">CONCATENATE(U68," - ",T68)</f>
        <v>JPY - Japanese yen</v>
      </c>
      <c r="S68" s="90" t="s">
        <v>243</v>
      </c>
      <c r="T68" s="90" t="s">
        <v>244</v>
      </c>
      <c r="U68" s="90" t="s">
        <v>245</v>
      </c>
    </row>
    <row r="69" spans="15:21" ht="15" x14ac:dyDescent="0.2">
      <c r="O69" s="64" t="s">
        <v>6</v>
      </c>
      <c r="P69" s="339">
        <v>3.28</v>
      </c>
      <c r="R69" s="80" t="str">
        <f t="shared" ref="R69" si="19">CONCATENATE(U69," - ",T69)</f>
        <v>KES - Kenyan shilling</v>
      </c>
      <c r="S69" s="90" t="s">
        <v>246</v>
      </c>
      <c r="T69" s="90" t="s">
        <v>247</v>
      </c>
      <c r="U69" s="90" t="s">
        <v>248</v>
      </c>
    </row>
    <row r="70" spans="15:21" ht="15" x14ac:dyDescent="0.2">
      <c r="O70" s="64" t="s">
        <v>6</v>
      </c>
      <c r="P70" s="64">
        <v>3.29</v>
      </c>
      <c r="R70" s="80" t="str">
        <f t="shared" ref="R70" si="20">CONCATENATE(U70," - ",T70)</f>
        <v>KGS - Kyrgyzstani som</v>
      </c>
      <c r="S70" s="90" t="s">
        <v>249</v>
      </c>
      <c r="T70" s="90" t="s">
        <v>250</v>
      </c>
      <c r="U70" s="90" t="s">
        <v>251</v>
      </c>
    </row>
    <row r="71" spans="15:21" ht="15" x14ac:dyDescent="0.2">
      <c r="O71" s="64" t="s">
        <v>6</v>
      </c>
      <c r="P71" s="339">
        <v>3.3</v>
      </c>
      <c r="R71" s="80" t="str">
        <f t="shared" ref="R71" si="21">CONCATENATE(U71," - ",T71)</f>
        <v>KHR - Cambodian riel</v>
      </c>
      <c r="S71" s="90" t="s">
        <v>252</v>
      </c>
      <c r="T71" s="90" t="s">
        <v>253</v>
      </c>
      <c r="U71" s="90" t="s">
        <v>254</v>
      </c>
    </row>
    <row r="72" spans="15:21" ht="15" x14ac:dyDescent="0.2">
      <c r="R72" s="80" t="str">
        <f t="shared" ref="R72" si="22">CONCATENATE(U72," - ",T72)</f>
        <v>KMF - Comorian franc</v>
      </c>
      <c r="S72" s="90" t="s">
        <v>255</v>
      </c>
      <c r="T72" s="90" t="s">
        <v>256</v>
      </c>
      <c r="U72" s="90" t="s">
        <v>257</v>
      </c>
    </row>
    <row r="73" spans="15:21" ht="15" x14ac:dyDescent="0.2">
      <c r="R73" s="80" t="str">
        <f t="shared" ref="R73" si="23">CONCATENATE(U73," - ",T73)</f>
        <v>KRW - South Korean won</v>
      </c>
      <c r="S73" s="90" t="s">
        <v>258</v>
      </c>
      <c r="T73" s="90" t="s">
        <v>259</v>
      </c>
      <c r="U73" s="90" t="s">
        <v>260</v>
      </c>
    </row>
    <row r="74" spans="15:21" ht="15" x14ac:dyDescent="0.2">
      <c r="R74" s="80" t="str">
        <f t="shared" ref="R74" si="24">CONCATENATE(U74," - ",T74)</f>
        <v>KWD - Kuwaiti dinar</v>
      </c>
      <c r="S74" s="90" t="s">
        <v>261</v>
      </c>
      <c r="T74" s="90" t="s">
        <v>262</v>
      </c>
      <c r="U74" s="90" t="s">
        <v>263</v>
      </c>
    </row>
    <row r="75" spans="15:21" ht="15" x14ac:dyDescent="0.2">
      <c r="R75" s="80" t="str">
        <f t="shared" ref="R75" si="25">CONCATENATE(U75," - ",T75)</f>
        <v>KYD - Cayman Islands dollar</v>
      </c>
      <c r="S75" s="90" t="s">
        <v>264</v>
      </c>
      <c r="T75" s="90" t="s">
        <v>265</v>
      </c>
      <c r="U75" s="90" t="s">
        <v>266</v>
      </c>
    </row>
    <row r="76" spans="15:21" ht="15" x14ac:dyDescent="0.2">
      <c r="R76" s="80" t="str">
        <f t="shared" ref="R76" si="26">CONCATENATE(U76," - ",T76)</f>
        <v>KZT - Kazakhstani tenge</v>
      </c>
      <c r="S76" s="90" t="s">
        <v>267</v>
      </c>
      <c r="T76" s="90" t="s">
        <v>268</v>
      </c>
      <c r="U76" s="90" t="s">
        <v>269</v>
      </c>
    </row>
    <row r="77" spans="15:21" ht="15" x14ac:dyDescent="0.2">
      <c r="R77" s="80" t="str">
        <f t="shared" ref="R77" si="27">CONCATENATE(U77," - ",T77)</f>
        <v>LAK - Lao kip</v>
      </c>
      <c r="S77" s="90" t="s">
        <v>270</v>
      </c>
      <c r="T77" s="90" t="s">
        <v>271</v>
      </c>
      <c r="U77" s="90" t="s">
        <v>272</v>
      </c>
    </row>
    <row r="78" spans="15:21" ht="15" x14ac:dyDescent="0.2">
      <c r="R78" s="80" t="str">
        <f t="shared" ref="R78" si="28">CONCATENATE(U78," - ",T78)</f>
        <v>LBP - Lebanese pound</v>
      </c>
      <c r="S78" s="90" t="s">
        <v>273</v>
      </c>
      <c r="T78" s="90" t="s">
        <v>274</v>
      </c>
      <c r="U78" s="90" t="s">
        <v>275</v>
      </c>
    </row>
    <row r="79" spans="15:21" ht="15" x14ac:dyDescent="0.2">
      <c r="R79" s="80" t="str">
        <f t="shared" ref="R79" si="29">CONCATENATE(U79," - ",T79)</f>
        <v>LKR - Sri Lankan rupee</v>
      </c>
      <c r="S79" s="90" t="s">
        <v>276</v>
      </c>
      <c r="T79" s="90" t="s">
        <v>277</v>
      </c>
      <c r="U79" s="90" t="s">
        <v>278</v>
      </c>
    </row>
    <row r="80" spans="15:21" ht="15" x14ac:dyDescent="0.2">
      <c r="R80" s="80" t="str">
        <f t="shared" ref="R80" si="30">CONCATENATE(U80," - ",T80)</f>
        <v>LRD - Liberian dollar</v>
      </c>
      <c r="S80" s="90" t="s">
        <v>279</v>
      </c>
      <c r="T80" s="90" t="s">
        <v>280</v>
      </c>
      <c r="U80" s="90" t="s">
        <v>281</v>
      </c>
    </row>
    <row r="81" spans="18:21" ht="15" x14ac:dyDescent="0.2">
      <c r="R81" s="80" t="str">
        <f t="shared" ref="R81" si="31">CONCATENATE(U81," - ",T81)</f>
        <v>LSL - Lesotho loti</v>
      </c>
      <c r="S81" s="90" t="s">
        <v>282</v>
      </c>
      <c r="T81" s="90" t="s">
        <v>283</v>
      </c>
      <c r="U81" s="90" t="s">
        <v>284</v>
      </c>
    </row>
    <row r="82" spans="18:21" ht="15" x14ac:dyDescent="0.2">
      <c r="R82" s="80" t="str">
        <f t="shared" ref="R82" si="32">CONCATENATE(U82," - ",T82)</f>
        <v>LYD - Libyan dinar</v>
      </c>
      <c r="S82" s="90" t="s">
        <v>285</v>
      </c>
      <c r="T82" s="90" t="s">
        <v>286</v>
      </c>
      <c r="U82" s="90" t="s">
        <v>287</v>
      </c>
    </row>
    <row r="83" spans="18:21" ht="15" x14ac:dyDescent="0.2">
      <c r="R83" s="80" t="str">
        <f t="shared" ref="R83" si="33">CONCATENATE(U83," - ",T83)</f>
        <v>MAD - Moroccan dirham</v>
      </c>
      <c r="S83" s="90" t="s">
        <v>288</v>
      </c>
      <c r="T83" s="90" t="s">
        <v>289</v>
      </c>
      <c r="U83" s="90" t="s">
        <v>290</v>
      </c>
    </row>
    <row r="84" spans="18:21" ht="15" x14ac:dyDescent="0.2">
      <c r="R84" s="80" t="str">
        <f t="shared" ref="R84" si="34">CONCATENATE(U84," - ",T84)</f>
        <v>MDL - Moldovan leu</v>
      </c>
      <c r="S84" s="90" t="s">
        <v>291</v>
      </c>
      <c r="T84" s="90" t="s">
        <v>292</v>
      </c>
      <c r="U84" s="90" t="s">
        <v>293</v>
      </c>
    </row>
    <row r="85" spans="18:21" ht="15" x14ac:dyDescent="0.2">
      <c r="R85" s="80" t="str">
        <f t="shared" ref="R85" si="35">CONCATENATE(U85," - ",T85)</f>
        <v>MGA - Malagasy ariary</v>
      </c>
      <c r="S85" s="90" t="s">
        <v>294</v>
      </c>
      <c r="T85" s="90" t="s">
        <v>295</v>
      </c>
      <c r="U85" s="90" t="s">
        <v>296</v>
      </c>
    </row>
    <row r="86" spans="18:21" ht="15" x14ac:dyDescent="0.2">
      <c r="R86" s="80" t="str">
        <f t="shared" ref="R86" si="36">CONCATENATE(U86," - ",T86)</f>
        <v>MKD - Macedonian denar</v>
      </c>
      <c r="S86" s="90" t="s">
        <v>297</v>
      </c>
      <c r="T86" s="90" t="s">
        <v>298</v>
      </c>
      <c r="U86" s="90" t="s">
        <v>299</v>
      </c>
    </row>
    <row r="87" spans="18:21" ht="15" x14ac:dyDescent="0.2">
      <c r="R87" s="80" t="str">
        <f t="shared" ref="R87" si="37">CONCATENATE(U87," - ",T87)</f>
        <v>MMK - Myanmar Kyat</v>
      </c>
      <c r="S87" s="90" t="s">
        <v>300</v>
      </c>
      <c r="T87" s="90" t="s">
        <v>301</v>
      </c>
      <c r="U87" s="90" t="s">
        <v>302</v>
      </c>
    </row>
    <row r="88" spans="18:21" ht="15" x14ac:dyDescent="0.2">
      <c r="R88" s="80" t="str">
        <f t="shared" ref="R88" si="38">CONCATENATE(U88," - ",T88)</f>
        <v>MNT - Mongolian Tugrik</v>
      </c>
      <c r="S88" s="90" t="s">
        <v>303</v>
      </c>
      <c r="T88" s="90" t="s">
        <v>304</v>
      </c>
      <c r="U88" s="90" t="s">
        <v>305</v>
      </c>
    </row>
    <row r="89" spans="18:21" ht="15" x14ac:dyDescent="0.2">
      <c r="R89" s="80" t="str">
        <f t="shared" ref="R89" si="39">CONCATENATE(U89," - ",T89)</f>
        <v>MOP - Macanese pataca</v>
      </c>
      <c r="S89" s="90" t="s">
        <v>306</v>
      </c>
      <c r="T89" s="90" t="s">
        <v>307</v>
      </c>
      <c r="U89" s="90" t="s">
        <v>308</v>
      </c>
    </row>
    <row r="90" spans="18:21" ht="15" x14ac:dyDescent="0.2">
      <c r="R90" s="80" t="str">
        <f t="shared" ref="R90" si="40">CONCATENATE(U90," - ",T90)</f>
        <v>MRU - Mauritanian ouguiya</v>
      </c>
      <c r="S90" s="90" t="s">
        <v>309</v>
      </c>
      <c r="T90" s="90" t="s">
        <v>310</v>
      </c>
      <c r="U90" s="90" t="s">
        <v>311</v>
      </c>
    </row>
    <row r="91" spans="18:21" ht="15" x14ac:dyDescent="0.2">
      <c r="R91" s="80" t="str">
        <f t="shared" ref="R91" si="41">CONCATENATE(U91," - ",T91)</f>
        <v>MUR - Mauritian rupee</v>
      </c>
      <c r="S91" s="90" t="s">
        <v>312</v>
      </c>
      <c r="T91" s="90" t="s">
        <v>313</v>
      </c>
      <c r="U91" s="90" t="s">
        <v>314</v>
      </c>
    </row>
    <row r="92" spans="18:21" ht="15" x14ac:dyDescent="0.2">
      <c r="R92" s="80" t="str">
        <f t="shared" ref="R92" si="42">CONCATENATE(U92," - ",T92)</f>
        <v>MVR - Maldivian rufiyaa</v>
      </c>
      <c r="S92" s="90" t="s">
        <v>315</v>
      </c>
      <c r="T92" s="90" t="s">
        <v>316</v>
      </c>
      <c r="U92" s="90" t="s">
        <v>317</v>
      </c>
    </row>
    <row r="93" spans="18:21" ht="15" x14ac:dyDescent="0.2">
      <c r="R93" s="80" t="str">
        <f t="shared" ref="R93:R156" si="43">CONCATENATE(U93," - ",T93)</f>
        <v>MWK - Malawi kwacha</v>
      </c>
      <c r="S93" s="90" t="s">
        <v>318</v>
      </c>
      <c r="T93" s="90" t="s">
        <v>319</v>
      </c>
      <c r="U93" s="90" t="s">
        <v>320</v>
      </c>
    </row>
    <row r="94" spans="18:21" ht="15" x14ac:dyDescent="0.2">
      <c r="R94" s="80" t="str">
        <f t="shared" si="43"/>
        <v>MXN - Mexican peso</v>
      </c>
      <c r="S94" s="90" t="s">
        <v>321</v>
      </c>
      <c r="T94" s="90" t="s">
        <v>322</v>
      </c>
      <c r="U94" s="90" t="s">
        <v>323</v>
      </c>
    </row>
    <row r="95" spans="18:21" ht="15" x14ac:dyDescent="0.2">
      <c r="R95" s="80" t="str">
        <f t="shared" si="43"/>
        <v>MYR - Malaysian ringgit</v>
      </c>
      <c r="S95" s="90" t="s">
        <v>324</v>
      </c>
      <c r="T95" s="90" t="s">
        <v>325</v>
      </c>
      <c r="U95" s="90" t="s">
        <v>326</v>
      </c>
    </row>
    <row r="96" spans="18:21" ht="15" x14ac:dyDescent="0.2">
      <c r="R96" s="80" t="str">
        <f t="shared" si="43"/>
        <v>MZN - Mozambique Metical</v>
      </c>
      <c r="S96" s="90" t="s">
        <v>327</v>
      </c>
      <c r="T96" s="90" t="s">
        <v>328</v>
      </c>
      <c r="U96" s="90" t="s">
        <v>329</v>
      </c>
    </row>
    <row r="97" spans="18:21" ht="15" x14ac:dyDescent="0.2">
      <c r="R97" s="80" t="str">
        <f t="shared" si="43"/>
        <v>NAD - Namibian dollar</v>
      </c>
      <c r="S97" s="90" t="s">
        <v>330</v>
      </c>
      <c r="T97" s="90" t="s">
        <v>331</v>
      </c>
      <c r="U97" s="90" t="s">
        <v>332</v>
      </c>
    </row>
    <row r="98" spans="18:21" ht="15" x14ac:dyDescent="0.2">
      <c r="R98" s="80" t="str">
        <f t="shared" si="43"/>
        <v>NGN - Nigerian naira</v>
      </c>
      <c r="S98" s="90" t="s">
        <v>333</v>
      </c>
      <c r="T98" s="90" t="s">
        <v>334</v>
      </c>
      <c r="U98" s="90" t="s">
        <v>335</v>
      </c>
    </row>
    <row r="99" spans="18:21" ht="15" x14ac:dyDescent="0.2">
      <c r="R99" s="80" t="str">
        <f t="shared" si="43"/>
        <v>NIO - Nicaraguan córdoba</v>
      </c>
      <c r="S99" s="90" t="s">
        <v>336</v>
      </c>
      <c r="T99" s="90" t="s">
        <v>337</v>
      </c>
      <c r="U99" s="90" t="s">
        <v>338</v>
      </c>
    </row>
    <row r="100" spans="18:21" ht="15" x14ac:dyDescent="0.2">
      <c r="R100" s="80" t="str">
        <f t="shared" si="43"/>
        <v>NOK - Norwegian krone</v>
      </c>
      <c r="S100" s="90" t="s">
        <v>339</v>
      </c>
      <c r="T100" s="90" t="s">
        <v>340</v>
      </c>
      <c r="U100" s="90" t="s">
        <v>341</v>
      </c>
    </row>
    <row r="101" spans="18:21" ht="15" x14ac:dyDescent="0.2">
      <c r="R101" s="80" t="str">
        <f t="shared" si="43"/>
        <v>NPR - Nepalese rupee</v>
      </c>
      <c r="S101" s="90" t="s">
        <v>342</v>
      </c>
      <c r="T101" s="90" t="s">
        <v>343</v>
      </c>
      <c r="U101" s="90" t="s">
        <v>344</v>
      </c>
    </row>
    <row r="102" spans="18:21" ht="15" x14ac:dyDescent="0.2">
      <c r="R102" s="80" t="str">
        <f t="shared" si="43"/>
        <v>NZD - New Zealand dollar</v>
      </c>
      <c r="S102" s="90" t="s">
        <v>345</v>
      </c>
      <c r="T102" s="90" t="s">
        <v>346</v>
      </c>
      <c r="U102" s="90" t="s">
        <v>347</v>
      </c>
    </row>
    <row r="103" spans="18:21" ht="15" x14ac:dyDescent="0.2">
      <c r="R103" s="80" t="str">
        <f t="shared" si="43"/>
        <v>OMR - Omani rial</v>
      </c>
      <c r="S103" s="90" t="s">
        <v>348</v>
      </c>
      <c r="T103" s="90" t="s">
        <v>349</v>
      </c>
      <c r="U103" s="90" t="s">
        <v>350</v>
      </c>
    </row>
    <row r="104" spans="18:21" ht="15" x14ac:dyDescent="0.2">
      <c r="R104" s="80" t="str">
        <f t="shared" si="43"/>
        <v>PAB - Panamanian balboa</v>
      </c>
      <c r="S104" s="90" t="s">
        <v>351</v>
      </c>
      <c r="T104" s="90" t="s">
        <v>352</v>
      </c>
      <c r="U104" s="90" t="s">
        <v>353</v>
      </c>
    </row>
    <row r="105" spans="18:21" ht="15" x14ac:dyDescent="0.2">
      <c r="R105" s="80" t="str">
        <f t="shared" si="43"/>
        <v>PEN - Peruvian sol</v>
      </c>
      <c r="S105" s="90" t="s">
        <v>354</v>
      </c>
      <c r="T105" s="90" t="s">
        <v>355</v>
      </c>
      <c r="U105" s="90" t="s">
        <v>356</v>
      </c>
    </row>
    <row r="106" spans="18:21" ht="15" x14ac:dyDescent="0.2">
      <c r="R106" s="80" t="str">
        <f t="shared" si="43"/>
        <v>PGK - Papua New Guinean kina</v>
      </c>
      <c r="S106" s="90" t="s">
        <v>357</v>
      </c>
      <c r="T106" s="90" t="s">
        <v>358</v>
      </c>
      <c r="U106" s="90" t="s">
        <v>359</v>
      </c>
    </row>
    <row r="107" spans="18:21" ht="15" x14ac:dyDescent="0.2">
      <c r="R107" s="80" t="str">
        <f t="shared" si="43"/>
        <v>PHP - Philippine piso</v>
      </c>
      <c r="S107" s="90" t="s">
        <v>360</v>
      </c>
      <c r="T107" s="90" t="s">
        <v>361</v>
      </c>
      <c r="U107" s="90" t="s">
        <v>362</v>
      </c>
    </row>
    <row r="108" spans="18:21" ht="15" x14ac:dyDescent="0.2">
      <c r="R108" s="80" t="str">
        <f t="shared" si="43"/>
        <v>PKR - Pakistan rupee</v>
      </c>
      <c r="S108" s="90" t="s">
        <v>363</v>
      </c>
      <c r="T108" s="90" t="s">
        <v>364</v>
      </c>
      <c r="U108" s="90" t="s">
        <v>365</v>
      </c>
    </row>
    <row r="109" spans="18:21" ht="15" x14ac:dyDescent="0.2">
      <c r="R109" s="80" t="str">
        <f t="shared" si="43"/>
        <v>PLN - Polish zloty</v>
      </c>
      <c r="S109" s="90" t="s">
        <v>366</v>
      </c>
      <c r="T109" s="90" t="s">
        <v>367</v>
      </c>
      <c r="U109" s="90" t="s">
        <v>368</v>
      </c>
    </row>
    <row r="110" spans="18:21" ht="15" x14ac:dyDescent="0.2">
      <c r="R110" s="80" t="str">
        <f t="shared" si="43"/>
        <v>PYG - Paraguayan guaraní</v>
      </c>
      <c r="S110" s="90" t="s">
        <v>369</v>
      </c>
      <c r="T110" s="90" t="s">
        <v>370</v>
      </c>
      <c r="U110" s="90" t="s">
        <v>371</v>
      </c>
    </row>
    <row r="111" spans="18:21" ht="15" x14ac:dyDescent="0.2">
      <c r="R111" s="80" t="str">
        <f t="shared" si="43"/>
        <v>QAR - Qatari riyal</v>
      </c>
      <c r="S111" s="90" t="s">
        <v>372</v>
      </c>
      <c r="T111" s="90" t="s">
        <v>373</v>
      </c>
      <c r="U111" s="90" t="s">
        <v>374</v>
      </c>
    </row>
    <row r="112" spans="18:21" ht="15" x14ac:dyDescent="0.2">
      <c r="R112" s="80" t="str">
        <f t="shared" si="43"/>
        <v>RON - Romanian Leu</v>
      </c>
      <c r="S112" s="90" t="s">
        <v>375</v>
      </c>
      <c r="T112" s="90" t="s">
        <v>376</v>
      </c>
      <c r="U112" s="90" t="s">
        <v>377</v>
      </c>
    </row>
    <row r="113" spans="18:21" ht="15" x14ac:dyDescent="0.2">
      <c r="R113" s="80" t="str">
        <f t="shared" si="43"/>
        <v>RSD - Serbian Dinar</v>
      </c>
      <c r="S113" s="90" t="s">
        <v>378</v>
      </c>
      <c r="T113" s="90" t="s">
        <v>379</v>
      </c>
      <c r="U113" s="90" t="s">
        <v>380</v>
      </c>
    </row>
    <row r="114" spans="18:21" ht="15" x14ac:dyDescent="0.2">
      <c r="R114" s="80" t="str">
        <f t="shared" si="43"/>
        <v>RUB - Russian ruble</v>
      </c>
      <c r="S114" s="90" t="s">
        <v>381</v>
      </c>
      <c r="T114" s="90" t="s">
        <v>382</v>
      </c>
      <c r="U114" s="90" t="s">
        <v>383</v>
      </c>
    </row>
    <row r="115" spans="18:21" ht="15" x14ac:dyDescent="0.2">
      <c r="R115" s="80" t="str">
        <f t="shared" si="43"/>
        <v>RWF - Rwandan franc</v>
      </c>
      <c r="S115" s="90" t="s">
        <v>384</v>
      </c>
      <c r="T115" s="90" t="s">
        <v>385</v>
      </c>
      <c r="U115" s="90" t="s">
        <v>386</v>
      </c>
    </row>
    <row r="116" spans="18:21" ht="15" x14ac:dyDescent="0.2">
      <c r="R116" s="80" t="str">
        <f t="shared" si="43"/>
        <v>SAR - Saudi riyal</v>
      </c>
      <c r="S116" s="90" t="s">
        <v>387</v>
      </c>
      <c r="T116" s="90" t="s">
        <v>388</v>
      </c>
      <c r="U116" s="90" t="s">
        <v>389</v>
      </c>
    </row>
    <row r="117" spans="18:21" ht="15" x14ac:dyDescent="0.2">
      <c r="R117" s="80" t="str">
        <f t="shared" si="43"/>
        <v>SBD - Solomon Islands dollar</v>
      </c>
      <c r="S117" s="90" t="s">
        <v>390</v>
      </c>
      <c r="T117" s="90" t="s">
        <v>391</v>
      </c>
      <c r="U117" s="90" t="s">
        <v>392</v>
      </c>
    </row>
    <row r="118" spans="18:21" ht="15" x14ac:dyDescent="0.2">
      <c r="R118" s="80" t="str">
        <f t="shared" si="43"/>
        <v>SCR - Seychellois rupee</v>
      </c>
      <c r="S118" s="90" t="s">
        <v>393</v>
      </c>
      <c r="T118" s="90" t="s">
        <v>394</v>
      </c>
      <c r="U118" s="90" t="s">
        <v>395</v>
      </c>
    </row>
    <row r="119" spans="18:21" ht="15" x14ac:dyDescent="0.2">
      <c r="R119" s="80" t="str">
        <f t="shared" si="43"/>
        <v>SDG - Sudanese Pound</v>
      </c>
      <c r="S119" s="90" t="s">
        <v>396</v>
      </c>
      <c r="T119" s="90" t="s">
        <v>397</v>
      </c>
      <c r="U119" s="90" t="s">
        <v>398</v>
      </c>
    </row>
    <row r="120" spans="18:21" ht="15" x14ac:dyDescent="0.2">
      <c r="R120" s="80" t="str">
        <f t="shared" si="43"/>
        <v>SEK - Swedish krona</v>
      </c>
      <c r="S120" s="90" t="s">
        <v>399</v>
      </c>
      <c r="T120" s="90" t="s">
        <v>400</v>
      </c>
      <c r="U120" s="90" t="s">
        <v>401</v>
      </c>
    </row>
    <row r="121" spans="18:21" ht="15" x14ac:dyDescent="0.2">
      <c r="R121" s="80" t="str">
        <f t="shared" si="43"/>
        <v>SGD - Singapore dollar</v>
      </c>
      <c r="S121" s="90" t="s">
        <v>402</v>
      </c>
      <c r="T121" s="90" t="s">
        <v>403</v>
      </c>
      <c r="U121" s="90" t="s">
        <v>404</v>
      </c>
    </row>
    <row r="122" spans="18:21" ht="15" x14ac:dyDescent="0.2">
      <c r="R122" s="80" t="str">
        <f t="shared" si="43"/>
        <v>SHP - Saint Helena pound</v>
      </c>
      <c r="S122" s="90" t="s">
        <v>405</v>
      </c>
      <c r="T122" s="90" t="s">
        <v>406</v>
      </c>
      <c r="U122" s="90" t="s">
        <v>407</v>
      </c>
    </row>
    <row r="123" spans="18:21" ht="15" x14ac:dyDescent="0.2">
      <c r="R123" s="80" t="str">
        <f t="shared" si="43"/>
        <v>SLE - Sierra Leonean leone</v>
      </c>
      <c r="S123" s="90" t="s">
        <v>408</v>
      </c>
      <c r="T123" s="90" t="s">
        <v>409</v>
      </c>
      <c r="U123" s="90" t="s">
        <v>410</v>
      </c>
    </row>
    <row r="124" spans="18:21" ht="15" x14ac:dyDescent="0.2">
      <c r="R124" s="80" t="str">
        <f t="shared" si="43"/>
        <v>SOS - Somali shilling</v>
      </c>
      <c r="S124" s="90" t="s">
        <v>411</v>
      </c>
      <c r="T124" s="90" t="s">
        <v>412</v>
      </c>
      <c r="U124" s="90" t="s">
        <v>413</v>
      </c>
    </row>
    <row r="125" spans="18:21" ht="15" x14ac:dyDescent="0.2">
      <c r="R125" s="80" t="str">
        <f t="shared" si="43"/>
        <v>SRD - Surinam dollar</v>
      </c>
      <c r="S125" s="90" t="s">
        <v>414</v>
      </c>
      <c r="T125" s="90" t="s">
        <v>415</v>
      </c>
      <c r="U125" s="90" t="s">
        <v>416</v>
      </c>
    </row>
    <row r="126" spans="18:21" ht="15" x14ac:dyDescent="0.2">
      <c r="R126" s="80" t="str">
        <f t="shared" si="43"/>
        <v>SSP - South Sudanese pound</v>
      </c>
      <c r="S126" s="90" t="s">
        <v>417</v>
      </c>
      <c r="T126" s="90" t="s">
        <v>418</v>
      </c>
      <c r="U126" s="90" t="s">
        <v>419</v>
      </c>
    </row>
    <row r="127" spans="18:21" ht="15" x14ac:dyDescent="0.2">
      <c r="R127" s="80" t="str">
        <f t="shared" si="43"/>
        <v>STN - São Tomé and Príncipe dobra</v>
      </c>
      <c r="S127" s="90" t="s">
        <v>420</v>
      </c>
      <c r="T127" s="90" t="s">
        <v>421</v>
      </c>
      <c r="U127" s="90" t="s">
        <v>422</v>
      </c>
    </row>
    <row r="128" spans="18:21" ht="15" x14ac:dyDescent="0.2">
      <c r="R128" s="80" t="str">
        <f t="shared" si="43"/>
        <v>SYP - Syrian pound</v>
      </c>
      <c r="S128" s="90" t="s">
        <v>423</v>
      </c>
      <c r="T128" s="90" t="s">
        <v>424</v>
      </c>
      <c r="U128" s="90" t="s">
        <v>425</v>
      </c>
    </row>
    <row r="129" spans="18:21" ht="15" x14ac:dyDescent="0.2">
      <c r="R129" s="80" t="str">
        <f t="shared" si="43"/>
        <v>SZL - Swazi lilangeni</v>
      </c>
      <c r="S129" s="90" t="s">
        <v>426</v>
      </c>
      <c r="T129" s="90" t="s">
        <v>427</v>
      </c>
      <c r="U129" s="90" t="s">
        <v>428</v>
      </c>
    </row>
    <row r="130" spans="18:21" ht="15" x14ac:dyDescent="0.2">
      <c r="R130" s="80" t="str">
        <f t="shared" si="43"/>
        <v>THB - Thai baht</v>
      </c>
      <c r="S130" s="90" t="s">
        <v>429</v>
      </c>
      <c r="T130" s="90" t="s">
        <v>430</v>
      </c>
      <c r="U130" s="90" t="s">
        <v>431</v>
      </c>
    </row>
    <row r="131" spans="18:21" ht="15" x14ac:dyDescent="0.2">
      <c r="R131" s="80" t="str">
        <f t="shared" si="43"/>
        <v>TJS - Tajikistani somoni</v>
      </c>
      <c r="S131" s="90" t="s">
        <v>432</v>
      </c>
      <c r="T131" s="90" t="s">
        <v>433</v>
      </c>
      <c r="U131" s="90" t="s">
        <v>434</v>
      </c>
    </row>
    <row r="132" spans="18:21" ht="15" x14ac:dyDescent="0.2">
      <c r="R132" s="80" t="str">
        <f t="shared" si="43"/>
        <v>TMT - Turkmenistan manat</v>
      </c>
      <c r="S132" s="90" t="s">
        <v>435</v>
      </c>
      <c r="T132" s="90" t="s">
        <v>436</v>
      </c>
      <c r="U132" s="90" t="s">
        <v>437</v>
      </c>
    </row>
    <row r="133" spans="18:21" ht="15" x14ac:dyDescent="0.2">
      <c r="R133" s="80" t="str">
        <f t="shared" si="43"/>
        <v>TND - Tunisian dinar</v>
      </c>
      <c r="S133" s="90" t="s">
        <v>438</v>
      </c>
      <c r="T133" s="90" t="s">
        <v>439</v>
      </c>
      <c r="U133" s="90" t="s">
        <v>440</v>
      </c>
    </row>
    <row r="134" spans="18:21" ht="15" x14ac:dyDescent="0.2">
      <c r="R134" s="80" t="str">
        <f t="shared" si="43"/>
        <v>TOP - Tongan paʻanga</v>
      </c>
      <c r="S134" s="90" t="s">
        <v>441</v>
      </c>
      <c r="T134" s="90" t="s">
        <v>442</v>
      </c>
      <c r="U134" s="90" t="s">
        <v>443</v>
      </c>
    </row>
    <row r="135" spans="18:21" ht="15" x14ac:dyDescent="0.2">
      <c r="R135" s="80" t="str">
        <f t="shared" si="43"/>
        <v>TRY - Turkish lira</v>
      </c>
      <c r="S135" s="90" t="s">
        <v>444</v>
      </c>
      <c r="T135" s="90" t="s">
        <v>445</v>
      </c>
      <c r="U135" s="90" t="s">
        <v>446</v>
      </c>
    </row>
    <row r="136" spans="18:21" ht="15" x14ac:dyDescent="0.2">
      <c r="R136" s="80" t="str">
        <f t="shared" si="43"/>
        <v>TTD - Trinidad and Tobago dollar</v>
      </c>
      <c r="S136" s="90" t="s">
        <v>447</v>
      </c>
      <c r="T136" s="90" t="s">
        <v>448</v>
      </c>
      <c r="U136" s="90" t="s">
        <v>449</v>
      </c>
    </row>
    <row r="137" spans="18:21" ht="15" x14ac:dyDescent="0.2">
      <c r="R137" s="80" t="str">
        <f t="shared" si="43"/>
        <v>TWD - New Taiwan dollar</v>
      </c>
      <c r="S137" s="90" t="s">
        <v>450</v>
      </c>
      <c r="T137" s="90" t="s">
        <v>451</v>
      </c>
      <c r="U137" s="90" t="s">
        <v>452</v>
      </c>
    </row>
    <row r="138" spans="18:21" ht="15" x14ac:dyDescent="0.2">
      <c r="R138" s="80" t="str">
        <f t="shared" si="43"/>
        <v>TZS - Tanzanian shilling</v>
      </c>
      <c r="S138" s="90" t="s">
        <v>453</v>
      </c>
      <c r="T138" s="90" t="s">
        <v>454</v>
      </c>
      <c r="U138" s="90" t="s">
        <v>455</v>
      </c>
    </row>
    <row r="139" spans="18:21" ht="15" x14ac:dyDescent="0.2">
      <c r="R139" s="80" t="str">
        <f t="shared" si="43"/>
        <v>UAH - Ukrainian hryvnia</v>
      </c>
      <c r="S139" s="90" t="s">
        <v>456</v>
      </c>
      <c r="T139" s="90" t="s">
        <v>457</v>
      </c>
      <c r="U139" s="90" t="s">
        <v>458</v>
      </c>
    </row>
    <row r="140" spans="18:21" ht="15" x14ac:dyDescent="0.2">
      <c r="R140" s="80" t="str">
        <f t="shared" si="43"/>
        <v>UGX - Ugandan shilling</v>
      </c>
      <c r="S140" s="90" t="s">
        <v>459</v>
      </c>
      <c r="T140" s="90" t="s">
        <v>460</v>
      </c>
      <c r="U140" s="90" t="s">
        <v>461</v>
      </c>
    </row>
    <row r="141" spans="18:21" ht="15" x14ac:dyDescent="0.2">
      <c r="R141" s="80" t="str">
        <f t="shared" si="43"/>
        <v>USD - United States dollar</v>
      </c>
      <c r="S141" s="90" t="s">
        <v>462</v>
      </c>
      <c r="T141" s="90" t="s">
        <v>463</v>
      </c>
      <c r="U141" s="90" t="s">
        <v>464</v>
      </c>
    </row>
    <row r="142" spans="18:21" ht="15" x14ac:dyDescent="0.2">
      <c r="R142" s="80" t="str">
        <f t="shared" si="43"/>
        <v>UYU - Uruguayan peso</v>
      </c>
      <c r="S142" s="90" t="s">
        <v>465</v>
      </c>
      <c r="T142" s="90" t="s">
        <v>466</v>
      </c>
      <c r="U142" s="90" t="s">
        <v>467</v>
      </c>
    </row>
    <row r="143" spans="18:21" ht="15" x14ac:dyDescent="0.2">
      <c r="R143" s="80" t="str">
        <f t="shared" si="43"/>
        <v>UZS - Uzbekistan sum</v>
      </c>
      <c r="S143" s="90" t="s">
        <v>468</v>
      </c>
      <c r="T143" s="90" t="s">
        <v>469</v>
      </c>
      <c r="U143" s="90" t="s">
        <v>470</v>
      </c>
    </row>
    <row r="144" spans="18:21" ht="15" x14ac:dyDescent="0.2">
      <c r="R144" s="80" t="str">
        <f t="shared" si="43"/>
        <v>VES - Venezuelan bolivar soberano</v>
      </c>
      <c r="S144" s="90" t="s">
        <v>471</v>
      </c>
      <c r="T144" s="90" t="s">
        <v>472</v>
      </c>
      <c r="U144" s="90" t="s">
        <v>473</v>
      </c>
    </row>
    <row r="145" spans="18:21" ht="15" x14ac:dyDescent="0.2">
      <c r="R145" s="80" t="str">
        <f t="shared" si="43"/>
        <v>VND - Vietnamese dong</v>
      </c>
      <c r="S145" s="90" t="s">
        <v>474</v>
      </c>
      <c r="T145" s="90" t="s">
        <v>475</v>
      </c>
      <c r="U145" s="90" t="s">
        <v>476</v>
      </c>
    </row>
    <row r="146" spans="18:21" ht="15" x14ac:dyDescent="0.2">
      <c r="R146" s="80" t="str">
        <f t="shared" si="43"/>
        <v>VUV - Vanuatu vatu</v>
      </c>
      <c r="S146" s="90" t="s">
        <v>477</v>
      </c>
      <c r="T146" s="90" t="s">
        <v>478</v>
      </c>
      <c r="U146" s="90" t="s">
        <v>479</v>
      </c>
    </row>
    <row r="147" spans="18:21" ht="15" x14ac:dyDescent="0.2">
      <c r="R147" s="80" t="str">
        <f t="shared" si="43"/>
        <v>WST - Samoan tala</v>
      </c>
      <c r="S147" s="90" t="s">
        <v>480</v>
      </c>
      <c r="T147" s="90" t="s">
        <v>481</v>
      </c>
      <c r="U147" s="90" t="s">
        <v>482</v>
      </c>
    </row>
    <row r="148" spans="18:21" ht="15" x14ac:dyDescent="0.2">
      <c r="R148" s="80" t="str">
        <f t="shared" si="43"/>
        <v>XAF - Central African CFA franc</v>
      </c>
      <c r="S148" s="90" t="s">
        <v>483</v>
      </c>
      <c r="T148" s="90" t="s">
        <v>484</v>
      </c>
      <c r="U148" s="90" t="s">
        <v>485</v>
      </c>
    </row>
    <row r="149" spans="18:21" ht="15" x14ac:dyDescent="0.2">
      <c r="R149" s="80" t="str">
        <f t="shared" si="43"/>
        <v>XCD - East Caribbean dollar</v>
      </c>
      <c r="S149" s="90" t="s">
        <v>486</v>
      </c>
      <c r="T149" s="90" t="s">
        <v>487</v>
      </c>
      <c r="U149" s="90" t="s">
        <v>488</v>
      </c>
    </row>
    <row r="150" spans="18:21" ht="15" x14ac:dyDescent="0.2">
      <c r="R150" s="80" t="str">
        <f t="shared" si="43"/>
        <v>XCG - Caribbean Guilder</v>
      </c>
      <c r="S150" s="90" t="s">
        <v>489</v>
      </c>
      <c r="T150" s="90" t="s">
        <v>490</v>
      </c>
      <c r="U150" s="90" t="s">
        <v>491</v>
      </c>
    </row>
    <row r="151" spans="18:21" ht="15" x14ac:dyDescent="0.2">
      <c r="R151" s="80" t="str">
        <f t="shared" si="43"/>
        <v>XOF - West African CFA franc</v>
      </c>
      <c r="S151" s="90" t="s">
        <v>492</v>
      </c>
      <c r="T151" s="90" t="s">
        <v>493</v>
      </c>
      <c r="U151" s="90" t="s">
        <v>494</v>
      </c>
    </row>
    <row r="152" spans="18:21" ht="15" x14ac:dyDescent="0.2">
      <c r="R152" s="80" t="str">
        <f t="shared" si="43"/>
        <v>XPF - CFP franc</v>
      </c>
      <c r="S152" s="90" t="s">
        <v>495</v>
      </c>
      <c r="T152" s="90" t="s">
        <v>496</v>
      </c>
      <c r="U152" s="90" t="s">
        <v>497</v>
      </c>
    </row>
    <row r="153" spans="18:21" ht="15" x14ac:dyDescent="0.2">
      <c r="R153" s="80" t="str">
        <f t="shared" si="43"/>
        <v>YER - Yemeni rial</v>
      </c>
      <c r="S153" s="90" t="s">
        <v>498</v>
      </c>
      <c r="T153" s="90" t="s">
        <v>499</v>
      </c>
      <c r="U153" s="90" t="s">
        <v>500</v>
      </c>
    </row>
    <row r="154" spans="18:21" ht="15" x14ac:dyDescent="0.2">
      <c r="R154" s="80" t="str">
        <f t="shared" si="43"/>
        <v>ZAR - South African rand</v>
      </c>
      <c r="S154" s="90" t="s">
        <v>501</v>
      </c>
      <c r="T154" s="90" t="s">
        <v>502</v>
      </c>
      <c r="U154" s="90" t="s">
        <v>503</v>
      </c>
    </row>
    <row r="155" spans="18:21" ht="15" x14ac:dyDescent="0.2">
      <c r="R155" s="80" t="str">
        <f t="shared" si="43"/>
        <v>ZIG - Zimbabwean gold</v>
      </c>
      <c r="S155" s="90" t="s">
        <v>504</v>
      </c>
      <c r="T155" s="90" t="s">
        <v>505</v>
      </c>
      <c r="U155" s="90" t="s">
        <v>506</v>
      </c>
    </row>
    <row r="156" spans="18:21" ht="15" x14ac:dyDescent="0.2">
      <c r="R156" s="80" t="str">
        <f t="shared" si="43"/>
        <v>ZMW - Zambian Kwacha</v>
      </c>
      <c r="S156" s="90" t="s">
        <v>507</v>
      </c>
      <c r="T156" s="90" t="s">
        <v>508</v>
      </c>
      <c r="U156" s="90" t="s">
        <v>509</v>
      </c>
    </row>
  </sheetData>
  <mergeCells count="4">
    <mergeCell ref="F20:G22"/>
    <mergeCell ref="F23:G23"/>
    <mergeCell ref="F25:G27"/>
    <mergeCell ref="F28:G28"/>
  </mergeCells>
  <phoneticPr fontId="21" type="noConversion"/>
  <dataValidations count="3">
    <dataValidation type="list" allowBlank="1" showInputMessage="1" showErrorMessage="1" sqref="F28:G28" xr:uid="{ADA7518B-EE7B-48A0-91AF-96EA70CD4127}">
      <formula1>$J$2:$J$10</formula1>
    </dataValidation>
    <dataValidation type="list" allowBlank="1" showInputMessage="1" showErrorMessage="1" sqref="F32:G32" xr:uid="{180F9E8E-B38F-4304-B05F-A9C4FC8BEBAC}">
      <formula1>$U$2:$U$155</formula1>
    </dataValidation>
    <dataValidation type="list" allowBlank="1" showInputMessage="1" showErrorMessage="1" sqref="D32 E32" xr:uid="{62E7D97A-10F6-4825-85A2-3ED2FF9494D0}">
      <formula1>$U$2:$U$156</formula1>
    </dataValidation>
  </dataValidations>
  <pageMargins left="0.23622047244094491" right="0.23622047244094491" top="0.19685039370078741" bottom="0.74803149606299213" header="0.31496062992125984" footer="0.31496062992125984"/>
  <pageSetup paperSize="9" scale="75" fitToHeight="0" orientation="portrait" horizontalDpi="1200" verticalDpi="1200" r:id="rId1"/>
  <headerFooter alignWithMargins="0">
    <oddFooter>&amp;L&amp;"-,Bold"ANNEX VI&amp;"-,Regular"
Model narrative and financial report&amp;R&amp;"-,Regular" Page 2/7</oddFooter>
  </headerFooter>
  <drawing r:id="rId2"/>
  <tableParts count="2">
    <tablePart r:id="rId3"/>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N197"/>
  <sheetViews>
    <sheetView zoomScale="80" zoomScaleNormal="80" workbookViewId="0">
      <selection activeCell="M12" sqref="M12"/>
    </sheetView>
  </sheetViews>
  <sheetFormatPr defaultColWidth="9.140625" defaultRowHeight="15" x14ac:dyDescent="0.25"/>
  <cols>
    <col min="1" max="1" width="9.140625" style="15"/>
    <col min="2" max="2" width="16.5703125" style="15" customWidth="1"/>
    <col min="3" max="3" width="17.42578125" style="15" customWidth="1"/>
    <col min="4" max="4" width="31.42578125" style="15" bestFit="1" customWidth="1"/>
    <col min="5" max="5" width="28" style="15" customWidth="1"/>
    <col min="6" max="6" width="31.42578125" style="15" customWidth="1"/>
    <col min="7" max="7" width="21.5703125" style="15" customWidth="1"/>
    <col min="8" max="8" width="27.28515625" style="15" customWidth="1"/>
    <col min="9" max="10" width="13.5703125" style="15" customWidth="1"/>
    <col min="11" max="11" width="26.5703125" style="15" customWidth="1"/>
    <col min="12" max="12" width="16.140625" style="15" customWidth="1"/>
    <col min="13" max="13" width="20.42578125" style="15" bestFit="1" customWidth="1"/>
    <col min="14" max="14" width="30.7109375" style="15" hidden="1" customWidth="1"/>
    <col min="15" max="15" width="4.140625" style="15" customWidth="1"/>
    <col min="16" max="16" width="21.42578125" style="15" customWidth="1"/>
    <col min="17" max="16384" width="9.140625" style="15"/>
  </cols>
  <sheetData>
    <row r="1" spans="1:14" ht="7.5" customHeight="1" x14ac:dyDescent="0.25">
      <c r="A1" s="121"/>
      <c r="B1" s="121"/>
      <c r="C1" s="121"/>
      <c r="D1" s="121"/>
      <c r="E1" s="121"/>
      <c r="F1" s="121"/>
      <c r="G1" s="121"/>
      <c r="H1" s="121"/>
      <c r="I1" s="121"/>
      <c r="J1" s="121"/>
      <c r="K1" s="121"/>
      <c r="L1" s="121"/>
      <c r="M1" s="121"/>
      <c r="N1" s="121"/>
    </row>
    <row r="2" spans="1:14" ht="22.5" customHeight="1" x14ac:dyDescent="0.25">
      <c r="A2" s="121"/>
      <c r="B2" s="121"/>
      <c r="C2" s="121"/>
      <c r="D2" s="122" t="s">
        <v>12</v>
      </c>
      <c r="E2" s="113" t="str">
        <f>'Coversheet &amp; Instructions'!C2</f>
        <v>Action Title</v>
      </c>
      <c r="F2" s="66"/>
      <c r="G2" s="66"/>
      <c r="H2" s="66"/>
      <c r="I2" s="67"/>
      <c r="J2" s="121"/>
      <c r="K2" s="121"/>
      <c r="L2" s="121"/>
      <c r="M2" s="121"/>
      <c r="N2" s="121"/>
    </row>
    <row r="3" spans="1:14" ht="22.5" customHeight="1" x14ac:dyDescent="0.25">
      <c r="A3" s="121"/>
      <c r="B3" s="121"/>
      <c r="C3" s="121"/>
      <c r="D3" s="122" t="s">
        <v>16</v>
      </c>
      <c r="E3" s="113" t="str">
        <f>'Coversheet &amp; Instructions'!C3</f>
        <v>Grant Contract No.</v>
      </c>
      <c r="F3" s="66"/>
      <c r="G3" s="66"/>
      <c r="H3" s="66"/>
      <c r="I3" s="67"/>
      <c r="J3" s="121"/>
      <c r="K3" s="375" t="s">
        <v>510</v>
      </c>
      <c r="L3" s="375"/>
      <c r="M3" s="121"/>
      <c r="N3" s="121"/>
    </row>
    <row r="4" spans="1:14" ht="22.5" customHeight="1" x14ac:dyDescent="0.25">
      <c r="A4" s="121"/>
      <c r="B4" s="121"/>
      <c r="C4" s="121"/>
      <c r="D4" s="122" t="s">
        <v>511</v>
      </c>
      <c r="E4" s="112" t="str">
        <f>'Coversheet &amp; Instructions'!F28</f>
        <v>IR1</v>
      </c>
      <c r="F4" s="123" t="s">
        <v>512</v>
      </c>
      <c r="G4" s="111">
        <f>VLOOKUP(E4,'Coversheet &amp; Instructions'!B20:D29,2,FALSE)</f>
        <v>46204</v>
      </c>
      <c r="H4" s="123" t="s">
        <v>513</v>
      </c>
      <c r="I4" s="70">
        <f>VLOOKUP(E4,'Coversheet &amp; Instructions'!B20:D29,3,FALSE)</f>
        <v>46568</v>
      </c>
      <c r="J4" s="121"/>
      <c r="K4" s="376">
        <f>SUM(Table1[Amount in EUR])</f>
        <v>0</v>
      </c>
      <c r="L4" s="377"/>
      <c r="M4" s="121"/>
      <c r="N4" s="121"/>
    </row>
    <row r="5" spans="1:14" ht="7.5" customHeight="1" x14ac:dyDescent="0.25">
      <c r="A5" s="121"/>
      <c r="B5" s="121"/>
      <c r="C5" s="121"/>
      <c r="D5" s="121"/>
      <c r="E5" s="121"/>
      <c r="F5" s="121"/>
      <c r="G5" s="121"/>
      <c r="H5" s="121"/>
      <c r="I5" s="121"/>
      <c r="J5" s="121"/>
      <c r="K5" s="121"/>
      <c r="L5" s="121"/>
      <c r="M5" s="121"/>
      <c r="N5" s="121"/>
    </row>
    <row r="6" spans="1:14" ht="30" customHeight="1" x14ac:dyDescent="0.25">
      <c r="A6" s="374" t="s">
        <v>514</v>
      </c>
      <c r="B6" s="374"/>
      <c r="C6" s="374"/>
      <c r="D6" s="374"/>
      <c r="E6" s="374"/>
      <c r="F6" s="374"/>
      <c r="G6" s="374"/>
      <c r="H6" s="374"/>
      <c r="I6" s="374"/>
      <c r="J6" s="374"/>
      <c r="K6" s="374"/>
      <c r="L6" s="374"/>
      <c r="M6" s="374"/>
      <c r="N6" s="374"/>
    </row>
    <row r="7" spans="1:14" ht="64.5" customHeight="1" x14ac:dyDescent="0.25">
      <c r="A7" s="114" t="s">
        <v>515</v>
      </c>
      <c r="B7" s="115" t="s">
        <v>516</v>
      </c>
      <c r="C7" s="115" t="s">
        <v>517</v>
      </c>
      <c r="D7" s="115" t="s">
        <v>518</v>
      </c>
      <c r="E7" s="115" t="s">
        <v>519</v>
      </c>
      <c r="F7" s="116" t="s">
        <v>520</v>
      </c>
      <c r="G7" s="115" t="s">
        <v>521</v>
      </c>
      <c r="H7" s="115" t="s">
        <v>522</v>
      </c>
      <c r="I7" s="117" t="s">
        <v>523</v>
      </c>
      <c r="J7" s="117" t="s">
        <v>524</v>
      </c>
      <c r="K7" s="118" t="s">
        <v>525</v>
      </c>
      <c r="L7" s="117" t="s">
        <v>526</v>
      </c>
      <c r="M7" s="117" t="s">
        <v>527</v>
      </c>
      <c r="N7" s="119" t="s">
        <v>838</v>
      </c>
    </row>
    <row r="8" spans="1:14" x14ac:dyDescent="0.25">
      <c r="A8" s="47">
        <v>1</v>
      </c>
      <c r="B8" s="98"/>
      <c r="C8" s="98"/>
      <c r="D8" s="98"/>
      <c r="E8" s="98"/>
      <c r="F8" s="98"/>
      <c r="G8" s="99"/>
      <c r="H8" s="98"/>
      <c r="I8" s="100"/>
      <c r="J8" s="101" t="s">
        <v>141</v>
      </c>
      <c r="K8" s="100" t="str">
        <f>+IFERROR(INDEX(Table5[],MATCH(DATE(YEAR(G8),MONTH(G8),1),Table5[Month],0),MATCH(J8,Table5[#Headers],0)),"Rate Not Found")</f>
        <v>Rate Not Found</v>
      </c>
      <c r="L8" s="100" t="str">
        <f>IF(Table1[[#This Row],[Amount in original currency]]=0,"",(Table1[[#This Row],[Amount in original currency]]/Table1[[#This Row],[Exchange rate]]))</f>
        <v/>
      </c>
      <c r="M8" s="102" t="str">
        <f t="shared" ref="M8:M41" si="0">IF(ISBLANK(G8),"",IF(AND(G8&gt;=$G$4,G8&lt;=$I$4),"Within","Outside reporting period"))</f>
        <v/>
      </c>
      <c r="N8" s="103" t="str">
        <f>IF(OR(ISBLANK(J8),ISBLANK(G8),ISBLANK(K8)),"",IFERROR(IF(K8=INDEX('EC Rates Auto Load '!$F$2:$K$154,MATCH(J8,'EC Rates Auto Load '!$C$2:$C$154,0),MONTH(G8)),"Correct Fx Rate","Incorrect FX Rate"),"Currency not found"))</f>
        <v/>
      </c>
    </row>
    <row r="9" spans="1:14" x14ac:dyDescent="0.25">
      <c r="A9" s="47">
        <v>2</v>
      </c>
      <c r="B9" s="98"/>
      <c r="C9" s="98"/>
      <c r="D9" s="98"/>
      <c r="E9" s="98"/>
      <c r="F9" s="98"/>
      <c r="G9" s="99"/>
      <c r="H9" s="98"/>
      <c r="I9" s="100"/>
      <c r="J9" s="101" t="s">
        <v>141</v>
      </c>
      <c r="K9" s="100" t="str">
        <f>+IFERROR(INDEX(Table5[],MATCH(DATE(YEAR(G9),MONTH(G9),1),Table5[Month],0),MATCH(J9,Table5[#Headers],0)),"Rate Not Found")</f>
        <v>Rate Not Found</v>
      </c>
      <c r="L9" s="100" t="str">
        <f>IF(Table1[[#This Row],[Amount in original currency]]=0,"",(Table1[[#This Row],[Amount in original currency]]/Table1[[#This Row],[Exchange rate]]))</f>
        <v/>
      </c>
      <c r="M9" s="102" t="str">
        <f t="shared" si="0"/>
        <v/>
      </c>
      <c r="N9" s="103" t="str">
        <f>IF(OR(ISBLANK(J9),ISBLANK(G9),ISBLANK(K9)),"",IFERROR(IF(K9=INDEX('EC Rates Auto Load '!$F$2:$K$154,MATCH(J9,'EC Rates Auto Load '!$C$2:$C$154,0),MONTH(G9)),"Correct Fx Rate","Incorrect FX Rate"),"Currency not found"))</f>
        <v/>
      </c>
    </row>
    <row r="10" spans="1:14" x14ac:dyDescent="0.25">
      <c r="A10" s="47">
        <v>3</v>
      </c>
      <c r="B10" s="98"/>
      <c r="C10" s="98"/>
      <c r="D10" s="98"/>
      <c r="E10" s="98"/>
      <c r="F10" s="98"/>
      <c r="G10" s="99"/>
      <c r="H10" s="98"/>
      <c r="I10" s="100"/>
      <c r="J10" s="101" t="s">
        <v>141</v>
      </c>
      <c r="K10" s="100" t="str">
        <f>+IFERROR(INDEX(Table5[],MATCH(DATE(YEAR(G10),MONTH(G10),1),Table5[Month],0),MATCH(J10,Table5[#Headers],0)),"Rate Not Found")</f>
        <v>Rate Not Found</v>
      </c>
      <c r="L10" s="100" t="str">
        <f>IF(Table1[[#This Row],[Amount in original currency]]=0,"",(Table1[[#This Row],[Amount in original currency]]/Table1[[#This Row],[Exchange rate]]))</f>
        <v/>
      </c>
      <c r="M10" s="102" t="str">
        <f t="shared" si="0"/>
        <v/>
      </c>
      <c r="N10" s="103" t="str">
        <f>IF(OR(ISBLANK(J10),ISBLANK(G10),ISBLANK(K10)),"",IFERROR(IF(K10=INDEX('EC Rates Auto Load '!$F$2:$K$154,MATCH(J10,'EC Rates Auto Load '!$C$2:$C$154,0),MONTH(G10)),"Correct Fx Rate","Incorrect FX Rate"),"Currency not found"))</f>
        <v/>
      </c>
    </row>
    <row r="11" spans="1:14" x14ac:dyDescent="0.25">
      <c r="A11" s="104" t="s">
        <v>528</v>
      </c>
      <c r="B11" s="98"/>
      <c r="C11" s="105"/>
      <c r="D11" s="98"/>
      <c r="E11" s="98"/>
      <c r="F11" s="105"/>
      <c r="G11" s="105"/>
      <c r="H11" s="105"/>
      <c r="I11" s="100"/>
      <c r="J11" s="101" t="s">
        <v>141</v>
      </c>
      <c r="K11" s="100" t="str">
        <f>+IFERROR(INDEX(Table5[],MATCH(DATE(YEAR(G11),MONTH(G11),1),Table5[Month],0),MATCH(J11,Table5[#Headers],0)),"Rate Not Found")</f>
        <v>Rate Not Found</v>
      </c>
      <c r="L11" s="100" t="str">
        <f>IF(Table1[[#This Row],[Amount in original currency]]=0,"",(Table1[[#This Row],[Amount in original currency]]/Table1[[#This Row],[Exchange rate]]))</f>
        <v/>
      </c>
      <c r="M11" s="102" t="str">
        <f t="shared" si="0"/>
        <v/>
      </c>
      <c r="N11" s="103" t="str">
        <f>IF(OR(ISBLANK(J11),ISBLANK(G11),ISBLANK(K11)),"",IFERROR(IF(K11=INDEX('EC Rates Auto Load '!$F$2:$K$154,MATCH(J11,'EC Rates Auto Load '!$C$2:$C$154,0),MONTH(G11)),"Correct Fx Rate","Incorrect FX Rate"),"Currency not found"))</f>
        <v/>
      </c>
    </row>
    <row r="12" spans="1:14" x14ac:dyDescent="0.25">
      <c r="A12" s="104"/>
      <c r="B12" s="98"/>
      <c r="C12" s="105"/>
      <c r="D12" s="98"/>
      <c r="E12" s="98"/>
      <c r="F12" s="105"/>
      <c r="G12" s="105"/>
      <c r="H12" s="105"/>
      <c r="I12" s="100"/>
      <c r="J12" s="101" t="s">
        <v>141</v>
      </c>
      <c r="K12" s="100" t="str">
        <f>+IFERROR(INDEX(Table5[],MATCH(DATE(YEAR(G12),MONTH(G12),1),Table5[Month],0),MATCH(J12,Table5[#Headers],0)),"Rate Not Found")</f>
        <v>Rate Not Found</v>
      </c>
      <c r="L12" s="100" t="str">
        <f>IF(Table1[[#This Row],[Amount in original currency]]=0,"",(Table1[[#This Row],[Amount in original currency]]/Table1[[#This Row],[Exchange rate]]))</f>
        <v/>
      </c>
      <c r="M12" s="102" t="str">
        <f t="shared" si="0"/>
        <v/>
      </c>
      <c r="N12" s="103" t="str">
        <f>IF(OR(ISBLANK(J12),ISBLANK(G12),ISBLANK(K12)),"",IFERROR(IF(K12=INDEX('EC Rates Auto Load '!$F$2:$K$154,MATCH(J12,'EC Rates Auto Load '!$C$2:$C$154,0),MONTH(G12)),"Correct Fx Rate","Incorrect FX Rate"),"Currency not found"))</f>
        <v/>
      </c>
    </row>
    <row r="13" spans="1:14" x14ac:dyDescent="0.25">
      <c r="A13" s="47"/>
      <c r="B13" s="98"/>
      <c r="C13" s="98"/>
      <c r="D13" s="98"/>
      <c r="E13" s="98"/>
      <c r="F13" s="98"/>
      <c r="G13" s="99"/>
      <c r="H13" s="98"/>
      <c r="I13" s="100"/>
      <c r="J13" s="101" t="s">
        <v>141</v>
      </c>
      <c r="K13" s="100" t="str">
        <f>+IFERROR(INDEX(Table5[],MATCH(DATE(YEAR(G13),MONTH(G13),1),Table5[Month],0),MATCH(J13,Table5[#Headers],0)),"Rate Not Found")</f>
        <v>Rate Not Found</v>
      </c>
      <c r="L13" s="100" t="str">
        <f>IF(Table1[[#This Row],[Amount in original currency]]=0,"",(Table1[[#This Row],[Amount in original currency]]/Table1[[#This Row],[Exchange rate]]))</f>
        <v/>
      </c>
      <c r="M13" s="102" t="str">
        <f t="shared" si="0"/>
        <v/>
      </c>
      <c r="N13" s="103" t="str">
        <f>IF(OR(ISBLANK(J13),ISBLANK(G13),ISBLANK(K13)),"",IFERROR(IF(K13=INDEX('EC Rates Auto Load '!$F$2:$K$154,MATCH(J13,'EC Rates Auto Load '!$C$2:$C$154,0),MONTH(G13)),"Correct Fx Rate","Incorrect FX Rate"),"Currency not found"))</f>
        <v/>
      </c>
    </row>
    <row r="14" spans="1:14" x14ac:dyDescent="0.25">
      <c r="A14" s="47"/>
      <c r="B14" s="98"/>
      <c r="C14" s="98"/>
      <c r="D14" s="98"/>
      <c r="E14" s="98"/>
      <c r="F14" s="98"/>
      <c r="G14" s="98"/>
      <c r="H14" s="98"/>
      <c r="I14" s="100"/>
      <c r="J14" s="101" t="s">
        <v>141</v>
      </c>
      <c r="K14" s="100" t="str">
        <f>+IFERROR(INDEX(Table5[],MATCH(DATE(YEAR(G14),MONTH(G14),1),Table5[Month],0),MATCH(J14,Table5[#Headers],0)),"Rate Not Found")</f>
        <v>Rate Not Found</v>
      </c>
      <c r="L14" s="100" t="str">
        <f>IF(Table1[[#This Row],[Amount in original currency]]=0,"",(Table1[[#This Row],[Amount in original currency]]/Table1[[#This Row],[Exchange rate]]))</f>
        <v/>
      </c>
      <c r="M14" s="102" t="str">
        <f t="shared" si="0"/>
        <v/>
      </c>
      <c r="N14" s="103" t="str">
        <f>IF(OR(ISBLANK(J14),ISBLANK(G14),ISBLANK(K14)),"",IFERROR(IF(K14=INDEX('EC Rates Auto Load '!$F$2:$K$154,MATCH(J14,'EC Rates Auto Load '!$C$2:$C$154,0),MONTH(G14)),"Correct Fx Rate","Incorrect FX Rate"),"Currency not found"))</f>
        <v/>
      </c>
    </row>
    <row r="15" spans="1:14" x14ac:dyDescent="0.25">
      <c r="A15" s="47"/>
      <c r="B15" s="98"/>
      <c r="C15" s="98"/>
      <c r="D15" s="98"/>
      <c r="E15" s="98"/>
      <c r="F15" s="98"/>
      <c r="G15" s="98"/>
      <c r="H15" s="98"/>
      <c r="I15" s="100"/>
      <c r="J15" s="101" t="s">
        <v>141</v>
      </c>
      <c r="K15" s="100" t="str">
        <f>+IFERROR(INDEX(Table5[],MATCH(DATE(YEAR(G15),MONTH(G15),1),Table5[Month],0),MATCH(J15,Table5[#Headers],0)),"Rate Not Found")</f>
        <v>Rate Not Found</v>
      </c>
      <c r="L15" s="100" t="str">
        <f>IF(Table1[[#This Row],[Amount in original currency]]=0,"",(Table1[[#This Row],[Amount in original currency]]/Table1[[#This Row],[Exchange rate]]))</f>
        <v/>
      </c>
      <c r="M15" s="102" t="str">
        <f t="shared" si="0"/>
        <v/>
      </c>
      <c r="N15" s="103" t="str">
        <f>IF(OR(ISBLANK(J15),ISBLANK(G15),ISBLANK(K15)),"",IFERROR(IF(K15=INDEX('EC Rates Auto Load '!$F$2:$K$154,MATCH(J15,'EC Rates Auto Load '!$C$2:$C$154,0),MONTH(G15)),"Correct Fx Rate","Incorrect FX Rate"),"Currency not found"))</f>
        <v/>
      </c>
    </row>
    <row r="16" spans="1:14" x14ac:dyDescent="0.25">
      <c r="A16" s="47"/>
      <c r="B16" s="98"/>
      <c r="C16" s="98"/>
      <c r="D16" s="98"/>
      <c r="E16" s="98"/>
      <c r="F16" s="98"/>
      <c r="G16" s="98"/>
      <c r="H16" s="98"/>
      <c r="I16" s="100"/>
      <c r="J16" s="101" t="s">
        <v>141</v>
      </c>
      <c r="K16" s="100" t="str">
        <f>+IFERROR(INDEX(Table5[],MATCH(DATE(YEAR(G16),MONTH(G16),1),Table5[Month],0),MATCH(J16,Table5[#Headers],0)),"Rate Not Found")</f>
        <v>Rate Not Found</v>
      </c>
      <c r="L16" s="100" t="str">
        <f>IF(Table1[[#This Row],[Amount in original currency]]=0,"",(Table1[[#This Row],[Amount in original currency]]/Table1[[#This Row],[Exchange rate]]))</f>
        <v/>
      </c>
      <c r="M16" s="102" t="str">
        <f t="shared" si="0"/>
        <v/>
      </c>
      <c r="N16" s="103" t="str">
        <f>IF(OR(ISBLANK(J16),ISBLANK(G16),ISBLANK(K16)),"",IFERROR(IF(K16=INDEX('EC Rates Auto Load '!$F$2:$K$154,MATCH(J16,'EC Rates Auto Load '!$C$2:$C$154,0),MONTH(G16)),"Correct Fx Rate","Incorrect FX Rate"),"Currency not found"))</f>
        <v/>
      </c>
    </row>
    <row r="17" spans="1:14" x14ac:dyDescent="0.25">
      <c r="A17" s="47"/>
      <c r="B17" s="98"/>
      <c r="C17" s="98"/>
      <c r="D17" s="98"/>
      <c r="E17" s="98"/>
      <c r="F17" s="98"/>
      <c r="G17" s="98"/>
      <c r="H17" s="98"/>
      <c r="I17" s="100"/>
      <c r="J17" s="101" t="s">
        <v>141</v>
      </c>
      <c r="K17" s="100" t="str">
        <f>+IFERROR(INDEX(Table5[],MATCH(DATE(YEAR(G17),MONTH(G17),1),Table5[Month],0),MATCH(J17,Table5[#Headers],0)),"Rate Not Found")</f>
        <v>Rate Not Found</v>
      </c>
      <c r="L17" s="100" t="str">
        <f>IF(Table1[[#This Row],[Amount in original currency]]=0,"",(Table1[[#This Row],[Amount in original currency]]/Table1[[#This Row],[Exchange rate]]))</f>
        <v/>
      </c>
      <c r="M17" s="102" t="str">
        <f t="shared" si="0"/>
        <v/>
      </c>
      <c r="N17" s="103" t="str">
        <f>IF(OR(ISBLANK(J17),ISBLANK(G17),ISBLANK(K17)),"",IFERROR(IF(K17=INDEX('EC Rates Auto Load '!$F$2:$K$154,MATCH(J17,'EC Rates Auto Load '!$C$2:$C$154,0),MONTH(G17)),"Correct Fx Rate","Incorrect FX Rate"),"Currency not found"))</f>
        <v/>
      </c>
    </row>
    <row r="18" spans="1:14" x14ac:dyDescent="0.25">
      <c r="A18" s="47"/>
      <c r="B18" s="98"/>
      <c r="C18" s="98"/>
      <c r="D18" s="98"/>
      <c r="E18" s="98"/>
      <c r="F18" s="98"/>
      <c r="G18" s="98"/>
      <c r="H18" s="98"/>
      <c r="I18" s="100"/>
      <c r="J18" s="101" t="s">
        <v>141</v>
      </c>
      <c r="K18" s="100" t="str">
        <f>+IFERROR(INDEX(Table5[],MATCH(DATE(YEAR(G18),MONTH(G18),1),Table5[Month],0),MATCH(J18,Table5[#Headers],0)),"Rate Not Found")</f>
        <v>Rate Not Found</v>
      </c>
      <c r="L18" s="100" t="str">
        <f>IF(Table1[[#This Row],[Amount in original currency]]=0,"",(Table1[[#This Row],[Amount in original currency]]/Table1[[#This Row],[Exchange rate]]))</f>
        <v/>
      </c>
      <c r="M18" s="102" t="str">
        <f t="shared" si="0"/>
        <v/>
      </c>
      <c r="N18" s="103" t="str">
        <f>IF(OR(ISBLANK(J18),ISBLANK(G18),ISBLANK(K18)),"",IFERROR(IF(K18=INDEX('EC Rates Auto Load '!$F$2:$K$154,MATCH(J18,'EC Rates Auto Load '!$C$2:$C$154,0),MONTH(G18)),"Correct Fx Rate","Incorrect FX Rate"),"Currency not found"))</f>
        <v/>
      </c>
    </row>
    <row r="19" spans="1:14" x14ac:dyDescent="0.25">
      <c r="A19" s="47"/>
      <c r="B19" s="98"/>
      <c r="C19" s="98"/>
      <c r="D19" s="98"/>
      <c r="E19" s="98"/>
      <c r="F19" s="98"/>
      <c r="G19" s="98"/>
      <c r="H19" s="98"/>
      <c r="I19" s="100"/>
      <c r="J19" s="101" t="s">
        <v>141</v>
      </c>
      <c r="K19" s="100" t="str">
        <f>+IFERROR(INDEX(Table5[],MATCH(DATE(YEAR(G19),MONTH(G19),1),Table5[Month],0),MATCH(J19,Table5[#Headers],0)),"Rate Not Found")</f>
        <v>Rate Not Found</v>
      </c>
      <c r="L19" s="100" t="str">
        <f>IF(Table1[[#This Row],[Amount in original currency]]=0,"",(Table1[[#This Row],[Amount in original currency]]/Table1[[#This Row],[Exchange rate]]))</f>
        <v/>
      </c>
      <c r="M19" s="102" t="str">
        <f t="shared" si="0"/>
        <v/>
      </c>
      <c r="N19" s="103" t="str">
        <f>IF(OR(ISBLANK(J19),ISBLANK(G19),ISBLANK(K19)),"",IFERROR(IF(K19=INDEX('EC Rates Auto Load '!$F$2:$K$154,MATCH(J19,'EC Rates Auto Load '!$C$2:$C$154,0),MONTH(G19)),"Correct Fx Rate","Incorrect FX Rate"),"Currency not found"))</f>
        <v/>
      </c>
    </row>
    <row r="20" spans="1:14" x14ac:dyDescent="0.25">
      <c r="A20" s="47"/>
      <c r="B20" s="98"/>
      <c r="C20" s="98"/>
      <c r="D20" s="98"/>
      <c r="E20" s="98"/>
      <c r="F20" s="98"/>
      <c r="G20" s="98"/>
      <c r="H20" s="98"/>
      <c r="I20" s="100"/>
      <c r="J20" s="101" t="s">
        <v>141</v>
      </c>
      <c r="K20" s="100" t="str">
        <f>+IFERROR(INDEX(Table5[],MATCH(DATE(YEAR(G20),MONTH(G20),1),Table5[Month],0),MATCH(J20,Table5[#Headers],0)),"Rate Not Found")</f>
        <v>Rate Not Found</v>
      </c>
      <c r="L20" s="100" t="str">
        <f>IF(Table1[[#This Row],[Amount in original currency]]=0,"",(Table1[[#This Row],[Amount in original currency]]/Table1[[#This Row],[Exchange rate]]))</f>
        <v/>
      </c>
      <c r="M20" s="102" t="str">
        <f t="shared" si="0"/>
        <v/>
      </c>
      <c r="N20" s="103" t="str">
        <f>IF(OR(ISBLANK(J20),ISBLANK(G20),ISBLANK(K20)),"",IFERROR(IF(K20=INDEX('EC Rates Auto Load '!$F$2:$K$154,MATCH(J20,'EC Rates Auto Load '!$C$2:$C$154,0),MONTH(G20)),"Correct Fx Rate","Incorrect FX Rate"),"Currency not found"))</f>
        <v/>
      </c>
    </row>
    <row r="21" spans="1:14" x14ac:dyDescent="0.25">
      <c r="A21" s="47"/>
      <c r="B21" s="98"/>
      <c r="C21" s="98"/>
      <c r="D21" s="98"/>
      <c r="E21" s="98"/>
      <c r="F21" s="98"/>
      <c r="G21" s="98"/>
      <c r="H21" s="98"/>
      <c r="I21" s="100"/>
      <c r="J21" s="101" t="s">
        <v>141</v>
      </c>
      <c r="K21" s="100" t="str">
        <f>+IFERROR(INDEX(Table5[],MATCH(DATE(YEAR(G21),MONTH(G21),1),Table5[Month],0),MATCH(J21,Table5[#Headers],0)),"Rate Not Found")</f>
        <v>Rate Not Found</v>
      </c>
      <c r="L21" s="100" t="str">
        <f>IF(Table1[[#This Row],[Amount in original currency]]=0,"",(Table1[[#This Row],[Amount in original currency]]/Table1[[#This Row],[Exchange rate]]))</f>
        <v/>
      </c>
      <c r="M21" s="102" t="str">
        <f t="shared" si="0"/>
        <v/>
      </c>
      <c r="N21" s="103" t="str">
        <f>IF(OR(ISBLANK(J21),ISBLANK(G21),ISBLANK(K21)),"",IFERROR(IF(K21=INDEX('EC Rates Auto Load '!$F$2:$K$154,MATCH(J21,'EC Rates Auto Load '!$C$2:$C$154,0),MONTH(G21)),"Correct Fx Rate","Incorrect FX Rate"),"Currency not found"))</f>
        <v/>
      </c>
    </row>
    <row r="22" spans="1:14" x14ac:dyDescent="0.25">
      <c r="A22" s="47"/>
      <c r="B22" s="98"/>
      <c r="C22" s="98"/>
      <c r="D22" s="98"/>
      <c r="E22" s="98"/>
      <c r="F22" s="98"/>
      <c r="G22" s="98"/>
      <c r="H22" s="98"/>
      <c r="I22" s="100"/>
      <c r="J22" s="101" t="s">
        <v>141</v>
      </c>
      <c r="K22" s="100" t="str">
        <f>+IFERROR(INDEX(Table5[],MATCH(DATE(YEAR(G22),MONTH(G22),1),Table5[Month],0),MATCH(J22,Table5[#Headers],0)),"Rate Not Found")</f>
        <v>Rate Not Found</v>
      </c>
      <c r="L22" s="100" t="str">
        <f>IF(Table1[[#This Row],[Amount in original currency]]=0,"",(Table1[[#This Row],[Amount in original currency]]/Table1[[#This Row],[Exchange rate]]))</f>
        <v/>
      </c>
      <c r="M22" s="102" t="str">
        <f t="shared" si="0"/>
        <v/>
      </c>
      <c r="N22" s="103" t="str">
        <f>IF(OR(ISBLANK(J22),ISBLANK(G22),ISBLANK(K22)),"",IFERROR(IF(K22=INDEX('EC Rates Auto Load '!$F$2:$K$154,MATCH(J22,'EC Rates Auto Load '!$C$2:$C$154,0),MONTH(G22)),"Correct Fx Rate","Incorrect FX Rate"),"Currency not found"))</f>
        <v/>
      </c>
    </row>
    <row r="23" spans="1:14" x14ac:dyDescent="0.25">
      <c r="A23" s="47"/>
      <c r="B23" s="98"/>
      <c r="C23" s="98"/>
      <c r="D23" s="98"/>
      <c r="E23" s="98"/>
      <c r="F23" s="98"/>
      <c r="G23" s="98"/>
      <c r="H23" s="98"/>
      <c r="I23" s="100"/>
      <c r="J23" s="101" t="s">
        <v>141</v>
      </c>
      <c r="K23" s="100" t="str">
        <f>+IFERROR(INDEX(Table5[],MATCH(DATE(YEAR(G23),MONTH(G23),1),Table5[Month],0),MATCH(J23,Table5[#Headers],0)),"Rate Not Found")</f>
        <v>Rate Not Found</v>
      </c>
      <c r="L23" s="100" t="str">
        <f>IF(Table1[[#This Row],[Amount in original currency]]=0,"",(Table1[[#This Row],[Amount in original currency]]/Table1[[#This Row],[Exchange rate]]))</f>
        <v/>
      </c>
      <c r="M23" s="102" t="str">
        <f t="shared" si="0"/>
        <v/>
      </c>
      <c r="N23" s="103" t="str">
        <f>IF(OR(ISBLANK(J23),ISBLANK(G23),ISBLANK(K23)),"",IFERROR(IF(K23=INDEX('EC Rates Auto Load '!$F$2:$K$154,MATCH(J23,'EC Rates Auto Load '!$C$2:$C$154,0),MONTH(G23)),"Correct Fx Rate","Incorrect FX Rate"),"Currency not found"))</f>
        <v/>
      </c>
    </row>
    <row r="24" spans="1:14" x14ac:dyDescent="0.25">
      <c r="A24" s="47"/>
      <c r="B24" s="98"/>
      <c r="C24" s="98"/>
      <c r="D24" s="98"/>
      <c r="E24" s="98"/>
      <c r="F24" s="98"/>
      <c r="G24" s="98"/>
      <c r="H24" s="98"/>
      <c r="I24" s="100"/>
      <c r="J24" s="101" t="s">
        <v>141</v>
      </c>
      <c r="K24" s="100" t="str">
        <f>+IFERROR(INDEX(Table5[],MATCH(DATE(YEAR(G24),MONTH(G24),1),Table5[Month],0),MATCH(J24,Table5[#Headers],0)),"Rate Not Found")</f>
        <v>Rate Not Found</v>
      </c>
      <c r="L24" s="100" t="str">
        <f>IF(Table1[[#This Row],[Amount in original currency]]=0,"",(Table1[[#This Row],[Amount in original currency]]/Table1[[#This Row],[Exchange rate]]))</f>
        <v/>
      </c>
      <c r="M24" s="102" t="str">
        <f t="shared" si="0"/>
        <v/>
      </c>
      <c r="N24" s="103" t="str">
        <f>IF(OR(ISBLANK(J24),ISBLANK(G24),ISBLANK(K24)),"",IFERROR(IF(K24=INDEX('EC Rates Auto Load '!$F$2:$K$154,MATCH(J24,'EC Rates Auto Load '!$C$2:$C$154,0),MONTH(G24)),"Correct Fx Rate","Incorrect FX Rate"),"Currency not found"))</f>
        <v/>
      </c>
    </row>
    <row r="25" spans="1:14" x14ac:dyDescent="0.25">
      <c r="A25" s="47"/>
      <c r="B25" s="98"/>
      <c r="C25" s="98"/>
      <c r="D25" s="98"/>
      <c r="E25" s="98"/>
      <c r="F25" s="98"/>
      <c r="G25" s="98"/>
      <c r="H25" s="98"/>
      <c r="I25" s="100"/>
      <c r="J25" s="101" t="s">
        <v>141</v>
      </c>
      <c r="K25" s="100" t="str">
        <f>+IFERROR(INDEX(Table5[],MATCH(DATE(YEAR(G25),MONTH(G25),1),Table5[Month],0),MATCH(J25,Table5[#Headers],0)),"Rate Not Found")</f>
        <v>Rate Not Found</v>
      </c>
      <c r="L25" s="100" t="str">
        <f>IF(Table1[[#This Row],[Amount in original currency]]=0,"",(Table1[[#This Row],[Amount in original currency]]/Table1[[#This Row],[Exchange rate]]))</f>
        <v/>
      </c>
      <c r="M25" s="102" t="str">
        <f t="shared" si="0"/>
        <v/>
      </c>
      <c r="N25" s="103" t="str">
        <f>IF(OR(ISBLANK(J25),ISBLANK(G25),ISBLANK(K25)),"",IFERROR(IF(K25=INDEX('EC Rates Auto Load '!$F$2:$K$154,MATCH(J25,'EC Rates Auto Load '!$C$2:$C$154,0),MONTH(G25)),"Correct Fx Rate","Incorrect FX Rate"),"Currency not found"))</f>
        <v/>
      </c>
    </row>
    <row r="26" spans="1:14" x14ac:dyDescent="0.25">
      <c r="A26" s="47"/>
      <c r="B26" s="98"/>
      <c r="C26" s="98"/>
      <c r="D26" s="98"/>
      <c r="E26" s="98"/>
      <c r="F26" s="98"/>
      <c r="G26" s="98"/>
      <c r="H26" s="98"/>
      <c r="I26" s="100"/>
      <c r="J26" s="101" t="s">
        <v>141</v>
      </c>
      <c r="K26" s="100" t="str">
        <f>+IFERROR(INDEX(Table5[],MATCH(DATE(YEAR(G26),MONTH(G26),1),Table5[Month],0),MATCH(J26,Table5[#Headers],0)),"Rate Not Found")</f>
        <v>Rate Not Found</v>
      </c>
      <c r="L26" s="100" t="str">
        <f>IF(Table1[[#This Row],[Amount in original currency]]=0,"",(Table1[[#This Row],[Amount in original currency]]/Table1[[#This Row],[Exchange rate]]))</f>
        <v/>
      </c>
      <c r="M26" s="102" t="str">
        <f t="shared" si="0"/>
        <v/>
      </c>
      <c r="N26" s="103" t="str">
        <f>IF(OR(ISBLANK(J26),ISBLANK(G26),ISBLANK(K26)),"",IFERROR(IF(K26=INDEX('EC Rates Auto Load '!$F$2:$K$154,MATCH(J26,'EC Rates Auto Load '!$C$2:$C$154,0),MONTH(G26)),"Correct Fx Rate","Incorrect FX Rate"),"Currency not found"))</f>
        <v/>
      </c>
    </row>
    <row r="27" spans="1:14" x14ac:dyDescent="0.25">
      <c r="A27" s="47"/>
      <c r="B27" s="98"/>
      <c r="C27" s="98"/>
      <c r="D27" s="98"/>
      <c r="E27" s="98"/>
      <c r="F27" s="98"/>
      <c r="G27" s="98"/>
      <c r="H27" s="98"/>
      <c r="I27" s="100"/>
      <c r="J27" s="101" t="s">
        <v>141</v>
      </c>
      <c r="K27" s="100" t="str">
        <f>+IFERROR(INDEX(Table5[],MATCH(DATE(YEAR(G27),MONTH(G27),1),Table5[Month],0),MATCH(J27,Table5[#Headers],0)),"Rate Not Found")</f>
        <v>Rate Not Found</v>
      </c>
      <c r="L27" s="100" t="str">
        <f>IF(Table1[[#This Row],[Amount in original currency]]=0,"",(Table1[[#This Row],[Amount in original currency]]/Table1[[#This Row],[Exchange rate]]))</f>
        <v/>
      </c>
      <c r="M27" s="102" t="str">
        <f t="shared" si="0"/>
        <v/>
      </c>
      <c r="N27" s="103" t="str">
        <f>IF(OR(ISBLANK(J27),ISBLANK(G27),ISBLANK(K27)),"",IFERROR(IF(K27=INDEX('EC Rates Auto Load '!$F$2:$K$154,MATCH(J27,'EC Rates Auto Load '!$C$2:$C$154,0),MONTH(G27)),"Correct Fx Rate","Incorrect FX Rate"),"Currency not found"))</f>
        <v/>
      </c>
    </row>
    <row r="28" spans="1:14" x14ac:dyDescent="0.25">
      <c r="A28" s="47"/>
      <c r="B28" s="98"/>
      <c r="C28" s="98"/>
      <c r="D28" s="98"/>
      <c r="E28" s="98"/>
      <c r="F28" s="98"/>
      <c r="G28" s="98"/>
      <c r="H28" s="98"/>
      <c r="I28" s="100"/>
      <c r="J28" s="101" t="s">
        <v>141</v>
      </c>
      <c r="K28" s="100" t="str">
        <f>+IFERROR(INDEX(Table5[],MATCH(DATE(YEAR(G28),MONTH(G28),1),Table5[Month],0),MATCH(J28,Table5[#Headers],0)),"Rate Not Found")</f>
        <v>Rate Not Found</v>
      </c>
      <c r="L28" s="100" t="str">
        <f>IF(Table1[[#This Row],[Amount in original currency]]=0,"",(Table1[[#This Row],[Amount in original currency]]/Table1[[#This Row],[Exchange rate]]))</f>
        <v/>
      </c>
      <c r="M28" s="102" t="str">
        <f t="shared" si="0"/>
        <v/>
      </c>
      <c r="N28" s="103" t="str">
        <f>IF(OR(ISBLANK(J28),ISBLANK(G28),ISBLANK(K28)),"",IFERROR(IF(K28=INDEX('EC Rates Auto Load '!$F$2:$K$154,MATCH(J28,'EC Rates Auto Load '!$C$2:$C$154,0),MONTH(G28)),"Correct Fx Rate","Incorrect FX Rate"),"Currency not found"))</f>
        <v/>
      </c>
    </row>
    <row r="29" spans="1:14" x14ac:dyDescent="0.25">
      <c r="A29" s="47"/>
      <c r="B29" s="98"/>
      <c r="C29" s="98"/>
      <c r="D29" s="98"/>
      <c r="E29" s="98"/>
      <c r="F29" s="98"/>
      <c r="G29" s="98"/>
      <c r="H29" s="98"/>
      <c r="I29" s="100"/>
      <c r="J29" s="101" t="s">
        <v>141</v>
      </c>
      <c r="K29" s="100" t="str">
        <f>+IFERROR(INDEX(Table5[],MATCH(DATE(YEAR(G29),MONTH(G29),1),Table5[Month],0),MATCH(J29,Table5[#Headers],0)),"Rate Not Found")</f>
        <v>Rate Not Found</v>
      </c>
      <c r="L29" s="100" t="str">
        <f>IF(Table1[[#This Row],[Amount in original currency]]=0,"",(Table1[[#This Row],[Amount in original currency]]/Table1[[#This Row],[Exchange rate]]))</f>
        <v/>
      </c>
      <c r="M29" s="102" t="str">
        <f t="shared" si="0"/>
        <v/>
      </c>
      <c r="N29" s="103" t="str">
        <f>IF(OR(ISBLANK(J29),ISBLANK(G29),ISBLANK(K29)),"",IFERROR(IF(K29=INDEX('EC Rates Auto Load '!$F$2:$K$154,MATCH(J29,'EC Rates Auto Load '!$C$2:$C$154,0),MONTH(G29)),"Correct Fx Rate","Incorrect FX Rate"),"Currency not found"))</f>
        <v/>
      </c>
    </row>
    <row r="30" spans="1:14" x14ac:dyDescent="0.25">
      <c r="A30" s="47"/>
      <c r="B30" s="98"/>
      <c r="C30" s="98"/>
      <c r="D30" s="98"/>
      <c r="E30" s="98"/>
      <c r="F30" s="98"/>
      <c r="G30" s="98"/>
      <c r="H30" s="98"/>
      <c r="I30" s="100"/>
      <c r="J30" s="101" t="s">
        <v>141</v>
      </c>
      <c r="K30" s="100" t="str">
        <f>+IFERROR(INDEX(Table5[],MATCH(DATE(YEAR(G30),MONTH(G30),1),Table5[Month],0),MATCH(J30,Table5[#Headers],0)),"Rate Not Found")</f>
        <v>Rate Not Found</v>
      </c>
      <c r="L30" s="100" t="str">
        <f>IF(Table1[[#This Row],[Amount in original currency]]=0,"",(Table1[[#This Row],[Amount in original currency]]/Table1[[#This Row],[Exchange rate]]))</f>
        <v/>
      </c>
      <c r="M30" s="102" t="str">
        <f t="shared" si="0"/>
        <v/>
      </c>
      <c r="N30" s="103" t="str">
        <f>IF(OR(ISBLANK(J30),ISBLANK(G30),ISBLANK(K30)),"",IFERROR(IF(K30=INDEX('EC Rates Auto Load '!$F$2:$K$154,MATCH(J30,'EC Rates Auto Load '!$C$2:$C$154,0),MONTH(G30)),"Correct Fx Rate","Incorrect FX Rate"),"Currency not found"))</f>
        <v/>
      </c>
    </row>
    <row r="31" spans="1:14" x14ac:dyDescent="0.25">
      <c r="A31" s="47"/>
      <c r="B31" s="98"/>
      <c r="C31" s="98"/>
      <c r="D31" s="98"/>
      <c r="E31" s="98"/>
      <c r="F31" s="98"/>
      <c r="G31" s="98"/>
      <c r="H31" s="98"/>
      <c r="I31" s="100"/>
      <c r="J31" s="101" t="s">
        <v>141</v>
      </c>
      <c r="K31" s="100" t="str">
        <f>+IFERROR(INDEX(Table5[],MATCH(DATE(YEAR(G31),MONTH(G31),1),Table5[Month],0),MATCH(J31,Table5[#Headers],0)),"Rate Not Found")</f>
        <v>Rate Not Found</v>
      </c>
      <c r="L31" s="100" t="str">
        <f>IF(Table1[[#This Row],[Amount in original currency]]=0,"",(Table1[[#This Row],[Amount in original currency]]/Table1[[#This Row],[Exchange rate]]))</f>
        <v/>
      </c>
      <c r="M31" s="102" t="str">
        <f t="shared" si="0"/>
        <v/>
      </c>
      <c r="N31" s="103" t="str">
        <f>IF(OR(ISBLANK(J31),ISBLANK(G31),ISBLANK(K31)),"",IFERROR(IF(K31=INDEX('EC Rates Auto Load '!$F$2:$K$154,MATCH(J31,'EC Rates Auto Load '!$C$2:$C$154,0),MONTH(G31)),"Correct Fx Rate","Incorrect FX Rate"),"Currency not found"))</f>
        <v/>
      </c>
    </row>
    <row r="32" spans="1:14" x14ac:dyDescent="0.25">
      <c r="A32" s="47"/>
      <c r="B32" s="98"/>
      <c r="C32" s="98"/>
      <c r="D32" s="98"/>
      <c r="E32" s="98"/>
      <c r="F32" s="98"/>
      <c r="G32" s="98"/>
      <c r="H32" s="98"/>
      <c r="I32" s="100"/>
      <c r="J32" s="101" t="s">
        <v>141</v>
      </c>
      <c r="K32" s="100" t="str">
        <f>+IFERROR(INDEX(Table5[],MATCH(DATE(YEAR(G32),MONTH(G32),1),Table5[Month],0),MATCH(J32,Table5[#Headers],0)),"Rate Not Found")</f>
        <v>Rate Not Found</v>
      </c>
      <c r="L32" s="100" t="str">
        <f>IF(Table1[[#This Row],[Amount in original currency]]=0,"",(Table1[[#This Row],[Amount in original currency]]/Table1[[#This Row],[Exchange rate]]))</f>
        <v/>
      </c>
      <c r="M32" s="102" t="str">
        <f t="shared" si="0"/>
        <v/>
      </c>
      <c r="N32" s="103" t="str">
        <f>IF(OR(ISBLANK(J32),ISBLANK(G32),ISBLANK(K32)),"",IFERROR(IF(K32=INDEX('EC Rates Auto Load '!$F$2:$K$154,MATCH(J32,'EC Rates Auto Load '!$C$2:$C$154,0),MONTH(G32)),"Correct Fx Rate","Incorrect FX Rate"),"Currency not found"))</f>
        <v/>
      </c>
    </row>
    <row r="33" spans="1:14" x14ac:dyDescent="0.25">
      <c r="A33" s="47"/>
      <c r="B33" s="98"/>
      <c r="C33" s="98"/>
      <c r="D33" s="98"/>
      <c r="E33" s="98"/>
      <c r="F33" s="98"/>
      <c r="G33" s="98"/>
      <c r="H33" s="98"/>
      <c r="I33" s="100"/>
      <c r="J33" s="101" t="s">
        <v>141</v>
      </c>
      <c r="K33" s="100" t="str">
        <f>+IFERROR(INDEX(Table5[],MATCH(DATE(YEAR(G33),MONTH(G33),1),Table5[Month],0),MATCH(J33,Table5[#Headers],0)),"Rate Not Found")</f>
        <v>Rate Not Found</v>
      </c>
      <c r="L33" s="100" t="str">
        <f>IF(Table1[[#This Row],[Amount in original currency]]=0,"",(Table1[[#This Row],[Amount in original currency]]/Table1[[#This Row],[Exchange rate]]))</f>
        <v/>
      </c>
      <c r="M33" s="102" t="str">
        <f t="shared" si="0"/>
        <v/>
      </c>
      <c r="N33" s="103" t="str">
        <f>IF(OR(ISBLANK(J33),ISBLANK(G33),ISBLANK(K33)),"",IFERROR(IF(K33=INDEX('EC Rates Auto Load '!$F$2:$K$154,MATCH(J33,'EC Rates Auto Load '!$C$2:$C$154,0),MONTH(G33)),"Correct Fx Rate","Incorrect FX Rate"),"Currency not found"))</f>
        <v/>
      </c>
    </row>
    <row r="34" spans="1:14" x14ac:dyDescent="0.25">
      <c r="A34" s="47"/>
      <c r="B34" s="98"/>
      <c r="C34" s="98"/>
      <c r="D34" s="98"/>
      <c r="E34" s="98"/>
      <c r="F34" s="98"/>
      <c r="G34" s="98"/>
      <c r="H34" s="98"/>
      <c r="I34" s="100"/>
      <c r="J34" s="101" t="s">
        <v>141</v>
      </c>
      <c r="K34" s="100" t="str">
        <f>+IFERROR(INDEX(Table5[],MATCH(DATE(YEAR(G34),MONTH(G34),1),Table5[Month],0),MATCH(J34,Table5[#Headers],0)),"Rate Not Found")</f>
        <v>Rate Not Found</v>
      </c>
      <c r="L34" s="100" t="str">
        <f>IF(Table1[[#This Row],[Amount in original currency]]=0,"",(Table1[[#This Row],[Amount in original currency]]/Table1[[#This Row],[Exchange rate]]))</f>
        <v/>
      </c>
      <c r="M34" s="102" t="str">
        <f t="shared" si="0"/>
        <v/>
      </c>
      <c r="N34" s="103" t="str">
        <f>IF(OR(ISBLANK(J34),ISBLANK(G34),ISBLANK(K34)),"",IFERROR(IF(K34=INDEX('EC Rates Auto Load '!$F$2:$K$154,MATCH(J34,'EC Rates Auto Load '!$C$2:$C$154,0),MONTH(G34)),"Correct Fx Rate","Incorrect FX Rate"),"Currency not found"))</f>
        <v/>
      </c>
    </row>
    <row r="35" spans="1:14" x14ac:dyDescent="0.25">
      <c r="A35" s="47"/>
      <c r="B35" s="98"/>
      <c r="C35" s="98"/>
      <c r="D35" s="98"/>
      <c r="E35" s="98"/>
      <c r="F35" s="98"/>
      <c r="G35" s="98"/>
      <c r="H35" s="98"/>
      <c r="I35" s="100"/>
      <c r="J35" s="101" t="s">
        <v>141</v>
      </c>
      <c r="K35" s="100" t="str">
        <f>+IFERROR(INDEX(Table5[],MATCH(DATE(YEAR(G35),MONTH(G35),1),Table5[Month],0),MATCH(J35,Table5[#Headers],0)),"Rate Not Found")</f>
        <v>Rate Not Found</v>
      </c>
      <c r="L35" s="100" t="str">
        <f>IF(Table1[[#This Row],[Amount in original currency]]=0,"",(Table1[[#This Row],[Amount in original currency]]/Table1[[#This Row],[Exchange rate]]))</f>
        <v/>
      </c>
      <c r="M35" s="102" t="str">
        <f t="shared" si="0"/>
        <v/>
      </c>
      <c r="N35" s="103" t="str">
        <f>IF(OR(ISBLANK(J35),ISBLANK(G35),ISBLANK(K35)),"",IFERROR(IF(K35=INDEX('EC Rates Auto Load '!$F$2:$K$154,MATCH(J35,'EC Rates Auto Load '!$C$2:$C$154,0),MONTH(G35)),"Correct Fx Rate","Incorrect FX Rate"),"Currency not found"))</f>
        <v/>
      </c>
    </row>
    <row r="36" spans="1:14" x14ac:dyDescent="0.25">
      <c r="A36" s="47"/>
      <c r="B36" s="98"/>
      <c r="C36" s="98"/>
      <c r="D36" s="98"/>
      <c r="E36" s="98"/>
      <c r="F36" s="98"/>
      <c r="G36" s="98"/>
      <c r="H36" s="98"/>
      <c r="I36" s="100"/>
      <c r="J36" s="101" t="s">
        <v>141</v>
      </c>
      <c r="K36" s="100" t="str">
        <f>+IFERROR(INDEX(Table5[],MATCH(DATE(YEAR(G36),MONTH(G36),1),Table5[Month],0),MATCH(J36,Table5[#Headers],0)),"Rate Not Found")</f>
        <v>Rate Not Found</v>
      </c>
      <c r="L36" s="100" t="str">
        <f>IF(Table1[[#This Row],[Amount in original currency]]=0,"",(Table1[[#This Row],[Amount in original currency]]/Table1[[#This Row],[Exchange rate]]))</f>
        <v/>
      </c>
      <c r="M36" s="102" t="str">
        <f t="shared" si="0"/>
        <v/>
      </c>
      <c r="N36" s="103" t="str">
        <f>IF(OR(ISBLANK(J36),ISBLANK(G36),ISBLANK(K36)),"",IFERROR(IF(K36=INDEX('EC Rates Auto Load '!$F$2:$K$154,MATCH(J36,'EC Rates Auto Load '!$C$2:$C$154,0),MONTH(G36)),"Correct Fx Rate","Incorrect FX Rate"),"Currency not found"))</f>
        <v/>
      </c>
    </row>
    <row r="37" spans="1:14" x14ac:dyDescent="0.25">
      <c r="A37" s="47"/>
      <c r="B37" s="98"/>
      <c r="C37" s="98"/>
      <c r="D37" s="98"/>
      <c r="E37" s="98"/>
      <c r="F37" s="98"/>
      <c r="G37" s="98"/>
      <c r="H37" s="98"/>
      <c r="I37" s="100"/>
      <c r="J37" s="101" t="s">
        <v>141</v>
      </c>
      <c r="K37" s="100" t="str">
        <f>+IFERROR(INDEX(Table5[],MATCH(DATE(YEAR(G37),MONTH(G37),1),Table5[Month],0),MATCH(J37,Table5[#Headers],0)),"Rate Not Found")</f>
        <v>Rate Not Found</v>
      </c>
      <c r="L37" s="100" t="str">
        <f>IF(Table1[[#This Row],[Amount in original currency]]=0,"",(Table1[[#This Row],[Amount in original currency]]/Table1[[#This Row],[Exchange rate]]))</f>
        <v/>
      </c>
      <c r="M37" s="102" t="str">
        <f t="shared" si="0"/>
        <v/>
      </c>
      <c r="N37" s="103" t="str">
        <f>IF(OR(ISBLANK(J37),ISBLANK(G37),ISBLANK(K37)),"",IFERROR(IF(K37=INDEX('EC Rates Auto Load '!$F$2:$K$154,MATCH(J37,'EC Rates Auto Load '!$C$2:$C$154,0),MONTH(G37)),"Correct Fx Rate","Incorrect FX Rate"),"Currency not found"))</f>
        <v/>
      </c>
    </row>
    <row r="38" spans="1:14" x14ac:dyDescent="0.25">
      <c r="A38" s="47"/>
      <c r="B38" s="98"/>
      <c r="C38" s="98"/>
      <c r="D38" s="98"/>
      <c r="E38" s="98"/>
      <c r="F38" s="98"/>
      <c r="G38" s="98"/>
      <c r="H38" s="98"/>
      <c r="I38" s="100"/>
      <c r="J38" s="101" t="s">
        <v>141</v>
      </c>
      <c r="K38" s="100" t="str">
        <f>+IFERROR(INDEX(Table5[],MATCH(DATE(YEAR(G38),MONTH(G38),1),Table5[Month],0),MATCH(J38,Table5[#Headers],0)),"Rate Not Found")</f>
        <v>Rate Not Found</v>
      </c>
      <c r="L38" s="100" t="str">
        <f>IF(Table1[[#This Row],[Amount in original currency]]=0,"",(Table1[[#This Row],[Amount in original currency]]/Table1[[#This Row],[Exchange rate]]))</f>
        <v/>
      </c>
      <c r="M38" s="102" t="str">
        <f t="shared" si="0"/>
        <v/>
      </c>
      <c r="N38" s="103" t="str">
        <f>IF(OR(ISBLANK(J38),ISBLANK(G38),ISBLANK(K38)),"",IFERROR(IF(K38=INDEX('EC Rates Auto Load '!$F$2:$K$154,MATCH(J38,'EC Rates Auto Load '!$C$2:$C$154,0),MONTH(G38)),"Correct Fx Rate","Incorrect FX Rate"),"Currency not found"))</f>
        <v/>
      </c>
    </row>
    <row r="39" spans="1:14" x14ac:dyDescent="0.25">
      <c r="A39" s="47"/>
      <c r="B39" s="98"/>
      <c r="C39" s="98"/>
      <c r="D39" s="98"/>
      <c r="E39" s="98"/>
      <c r="F39" s="98"/>
      <c r="G39" s="98"/>
      <c r="H39" s="98"/>
      <c r="I39" s="100"/>
      <c r="J39" s="101" t="s">
        <v>141</v>
      </c>
      <c r="K39" s="100" t="str">
        <f>+IFERROR(INDEX(Table5[],MATCH(DATE(YEAR(G39),MONTH(G39),1),Table5[Month],0),MATCH(J39,Table5[#Headers],0)),"Rate Not Found")</f>
        <v>Rate Not Found</v>
      </c>
      <c r="L39" s="100" t="str">
        <f>IF(Table1[[#This Row],[Amount in original currency]]=0,"",(Table1[[#This Row],[Amount in original currency]]/Table1[[#This Row],[Exchange rate]]))</f>
        <v/>
      </c>
      <c r="M39" s="102" t="str">
        <f t="shared" si="0"/>
        <v/>
      </c>
      <c r="N39" s="103" t="str">
        <f>IF(OR(ISBLANK(J39),ISBLANK(G39),ISBLANK(K39)),"",IFERROR(IF(K39=INDEX('EC Rates Auto Load '!$F$2:$K$154,MATCH(J39,'EC Rates Auto Load '!$C$2:$C$154,0),MONTH(G39)),"Correct Fx Rate","Incorrect FX Rate"),"Currency not found"))</f>
        <v/>
      </c>
    </row>
    <row r="40" spans="1:14" ht="13.5" customHeight="1" x14ac:dyDescent="0.25">
      <c r="A40" s="106"/>
      <c r="B40" s="98"/>
      <c r="C40" s="107"/>
      <c r="D40" s="98"/>
      <c r="E40" s="98"/>
      <c r="F40" s="107"/>
      <c r="G40" s="107"/>
      <c r="H40" s="107"/>
      <c r="I40" s="108"/>
      <c r="J40" s="101" t="s">
        <v>141</v>
      </c>
      <c r="K40" s="100" t="str">
        <f>+IFERROR(INDEX(Table5[],MATCH(DATE(YEAR(G40),MONTH(G40),1),Table5[Month],0),MATCH(J40,Table5[#Headers],0)),"Rate Not Found")</f>
        <v>Rate Not Found</v>
      </c>
      <c r="L40" s="108" t="str">
        <f>IF(Table1[[#This Row],[Amount in original currency]]=0,"",(Table1[[#This Row],[Amount in original currency]]/Table1[[#This Row],[Exchange rate]]))</f>
        <v/>
      </c>
      <c r="M40" s="109" t="str">
        <f t="shared" si="0"/>
        <v/>
      </c>
      <c r="N40" s="110" t="str">
        <f>IF(OR(ISBLANK(J40),ISBLANK(G40),ISBLANK(K40)),"",IFERROR(IF(K40=INDEX('EC Rates Auto Load '!$F$2:$K$154,MATCH(J40,'EC Rates Auto Load '!$C$2:$C$154,0),MONTH(G40)),"Correct Fx Rate","Incorrect FX Rate"),"Currency not found"))</f>
        <v/>
      </c>
    </row>
    <row r="41" spans="1:14" x14ac:dyDescent="0.25">
      <c r="A41" s="47"/>
      <c r="B41" s="98"/>
      <c r="C41" s="98"/>
      <c r="D41" s="98"/>
      <c r="E41" s="98"/>
      <c r="F41" s="98"/>
      <c r="G41" s="98"/>
      <c r="H41" s="98"/>
      <c r="I41" s="100"/>
      <c r="J41" s="101" t="s">
        <v>141</v>
      </c>
      <c r="K41" s="100" t="str">
        <f>+IFERROR(INDEX(Table5[],MATCH(DATE(YEAR(G41),MONTH(G41),1),Table5[Month],0),MATCH(J41,Table5[#Headers],0)),"Rate Not Found")</f>
        <v>Rate Not Found</v>
      </c>
      <c r="L41" s="100" t="str">
        <f>IF(Table1[[#This Row],[Amount in original currency]]=0,"",(Table1[[#This Row],[Amount in original currency]]/Table1[[#This Row],[Exchange rate]]))</f>
        <v/>
      </c>
      <c r="M41" s="102" t="str">
        <f t="shared" si="0"/>
        <v/>
      </c>
      <c r="N41" s="103" t="str">
        <f>IF(OR(ISBLANK(J41),ISBLANK(G41),ISBLANK(K41)),"",IFERROR(IF(K41=INDEX('EC Rates Auto Load '!$F$2:$K$154,MATCH(J41,'EC Rates Auto Load '!$C$2:$C$154,0),MONTH(G41)),"Correct Fx Rate","Incorrect FX Rate"),"Currency not found"))</f>
        <v/>
      </c>
    </row>
    <row r="42" spans="1:14" x14ac:dyDescent="0.25">
      <c r="A42" s="47"/>
      <c r="B42" s="98"/>
      <c r="C42" s="98"/>
      <c r="D42" s="98"/>
      <c r="E42" s="98"/>
      <c r="F42" s="98"/>
      <c r="G42" s="98"/>
      <c r="H42" s="98"/>
      <c r="I42" s="100"/>
      <c r="J42" s="101"/>
      <c r="K42" s="100" t="str">
        <f>+IFERROR(INDEX(Table5[],MATCH(DATE(YEAR(G42),MONTH(G42),1),Table5[Month],0),MATCH(J42,Table5[#Headers],0)),"Rate Not Found")</f>
        <v>Rate Not Found</v>
      </c>
      <c r="L42" s="100" t="str">
        <f>IF(Table1[[#This Row],[Amount in original currency]]=0,"",(Table1[[#This Row],[Amount in original currency]]/Table1[[#This Row],[Exchange rate]]))</f>
        <v/>
      </c>
      <c r="M42" s="102" t="str">
        <f t="shared" ref="M42:M73" si="1">IF(ISBLANK(G42),"",IF(AND(G42&gt;=$G$4,G42&lt;=$I$4),"Within","Outside reporting period"))</f>
        <v/>
      </c>
      <c r="N42" s="103" t="str">
        <f>IF(OR(ISBLANK(J42),ISBLANK(G42),ISBLANK(K42)),"",IFERROR(IF(K42=INDEX('EC Rates Auto Load '!$F$2:$K$154,MATCH(J42,'EC Rates Auto Load '!$C$2:$C$154,0),MONTH(G42)),"Correct Fx Rate","Incorrect FX Rate"),"Currency not found"))</f>
        <v/>
      </c>
    </row>
    <row r="43" spans="1:14" x14ac:dyDescent="0.25">
      <c r="A43" s="47"/>
      <c r="B43" s="98"/>
      <c r="C43" s="98"/>
      <c r="D43" s="98"/>
      <c r="E43" s="98"/>
      <c r="F43" s="98"/>
      <c r="G43" s="98"/>
      <c r="H43" s="98"/>
      <c r="I43" s="100"/>
      <c r="J43" s="101"/>
      <c r="K43" s="100" t="str">
        <f>+IFERROR(INDEX(Table5[],MATCH(DATE(YEAR(G43),MONTH(G43),1),Table5[Month],0),MATCH(J43,Table5[#Headers],0)),"Rate Not Found")</f>
        <v>Rate Not Found</v>
      </c>
      <c r="L43" s="100" t="str">
        <f>IF(Table1[[#This Row],[Amount in original currency]]=0,"",(Table1[[#This Row],[Amount in original currency]]/Table1[[#This Row],[Exchange rate]]))</f>
        <v/>
      </c>
      <c r="M43" s="102" t="str">
        <f t="shared" si="1"/>
        <v/>
      </c>
      <c r="N43" s="103" t="str">
        <f>IF(OR(ISBLANK(J43),ISBLANK(G43),ISBLANK(K43)),"",IFERROR(IF(K43=INDEX('EC Rates Auto Load '!$F$2:$K$154,MATCH(J43,'EC Rates Auto Load '!$C$2:$C$154,0),MONTH(G43)),"Correct Fx Rate","Incorrect FX Rate"),"Currency not found"))</f>
        <v/>
      </c>
    </row>
    <row r="44" spans="1:14" x14ac:dyDescent="0.25">
      <c r="A44" s="47"/>
      <c r="B44" s="98"/>
      <c r="C44" s="98"/>
      <c r="D44" s="98"/>
      <c r="E44" s="98"/>
      <c r="F44" s="98"/>
      <c r="G44" s="98"/>
      <c r="H44" s="98"/>
      <c r="I44" s="100"/>
      <c r="J44" s="101"/>
      <c r="K44" s="100" t="str">
        <f>+IFERROR(INDEX(Table5[],MATCH(DATE(YEAR(G44),MONTH(G44),1),Table5[Month],0),MATCH(J44,Table5[#Headers],0)),"Rate Not Found")</f>
        <v>Rate Not Found</v>
      </c>
      <c r="L44" s="100" t="str">
        <f>IF(Table1[[#This Row],[Amount in original currency]]=0,"",(Table1[[#This Row],[Amount in original currency]]/Table1[[#This Row],[Exchange rate]]))</f>
        <v/>
      </c>
      <c r="M44" s="102" t="str">
        <f t="shared" si="1"/>
        <v/>
      </c>
      <c r="N44" s="103" t="str">
        <f>IF(OR(ISBLANK(J44),ISBLANK(G44),ISBLANK(K44)),"",IFERROR(IF(K44=INDEX('EC Rates Auto Load '!$F$2:$K$154,MATCH(J44,'EC Rates Auto Load '!$C$2:$C$154,0),MONTH(G44)),"Correct Fx Rate","Incorrect FX Rate"),"Currency not found"))</f>
        <v/>
      </c>
    </row>
    <row r="45" spans="1:14" x14ac:dyDescent="0.25">
      <c r="A45" s="47"/>
      <c r="B45" s="98"/>
      <c r="C45" s="98"/>
      <c r="D45" s="98"/>
      <c r="E45" s="98"/>
      <c r="F45" s="98"/>
      <c r="G45" s="98"/>
      <c r="H45" s="98"/>
      <c r="I45" s="100"/>
      <c r="J45" s="101"/>
      <c r="K45" s="100" t="str">
        <f>+IFERROR(INDEX(Table5[],MATCH(DATE(YEAR(G45),MONTH(G45),1),Table5[Month],0),MATCH(J45,Table5[#Headers],0)),"Rate Not Found")</f>
        <v>Rate Not Found</v>
      </c>
      <c r="L45" s="100" t="str">
        <f>IF(Table1[[#This Row],[Amount in original currency]]=0,"",(Table1[[#This Row],[Amount in original currency]]/Table1[[#This Row],[Exchange rate]]))</f>
        <v/>
      </c>
      <c r="M45" s="102" t="str">
        <f t="shared" si="1"/>
        <v/>
      </c>
      <c r="N45" s="103" t="str">
        <f>IF(OR(ISBLANK(J45),ISBLANK(G45),ISBLANK(K45)),"",IFERROR(IF(K45=INDEX('EC Rates Auto Load '!$F$2:$K$154,MATCH(J45,'EC Rates Auto Load '!$C$2:$C$154,0),MONTH(G45)),"Correct Fx Rate","Incorrect FX Rate"),"Currency not found"))</f>
        <v/>
      </c>
    </row>
    <row r="46" spans="1:14" x14ac:dyDescent="0.25">
      <c r="A46" s="47"/>
      <c r="B46" s="98"/>
      <c r="C46" s="98"/>
      <c r="D46" s="98"/>
      <c r="E46" s="98"/>
      <c r="F46" s="98"/>
      <c r="G46" s="98"/>
      <c r="H46" s="98"/>
      <c r="I46" s="100"/>
      <c r="J46" s="101"/>
      <c r="K46" s="100" t="str">
        <f>+IFERROR(INDEX(Table5[],MATCH(DATE(YEAR(G46),MONTH(G46),1),Table5[Month],0),MATCH(J46,Table5[#Headers],0)),"Rate Not Found")</f>
        <v>Rate Not Found</v>
      </c>
      <c r="L46" s="100" t="str">
        <f>IF(Table1[[#This Row],[Amount in original currency]]=0,"",(Table1[[#This Row],[Amount in original currency]]/Table1[[#This Row],[Exchange rate]]))</f>
        <v/>
      </c>
      <c r="M46" s="102" t="str">
        <f t="shared" si="1"/>
        <v/>
      </c>
      <c r="N46" s="103" t="str">
        <f>IF(OR(ISBLANK(J46),ISBLANK(G46),ISBLANK(K46)),"",IFERROR(IF(K46=INDEX('EC Rates Auto Load '!$F$2:$K$154,MATCH(J46,'EC Rates Auto Load '!$C$2:$C$154,0),MONTH(G46)),"Correct Fx Rate","Incorrect FX Rate"),"Currency not found"))</f>
        <v/>
      </c>
    </row>
    <row r="47" spans="1:14" x14ac:dyDescent="0.25">
      <c r="A47" s="47"/>
      <c r="B47" s="98"/>
      <c r="C47" s="98"/>
      <c r="D47" s="98"/>
      <c r="E47" s="98"/>
      <c r="F47" s="98"/>
      <c r="G47" s="98"/>
      <c r="H47" s="98"/>
      <c r="I47" s="100"/>
      <c r="J47" s="101"/>
      <c r="K47" s="100" t="str">
        <f>+IFERROR(INDEX(Table5[],MATCH(DATE(YEAR(G47),MONTH(G47),1),Table5[Month],0),MATCH(J47,Table5[#Headers],0)),"Rate Not Found")</f>
        <v>Rate Not Found</v>
      </c>
      <c r="L47" s="100" t="str">
        <f>IF(Table1[[#This Row],[Amount in original currency]]=0,"",(Table1[[#This Row],[Amount in original currency]]/Table1[[#This Row],[Exchange rate]]))</f>
        <v/>
      </c>
      <c r="M47" s="102" t="str">
        <f t="shared" si="1"/>
        <v/>
      </c>
      <c r="N47" s="103" t="str">
        <f>IF(OR(ISBLANK(J47),ISBLANK(G47),ISBLANK(K47)),"",IFERROR(IF(K47=INDEX('EC Rates Auto Load '!$F$2:$K$154,MATCH(J47,'EC Rates Auto Load '!$C$2:$C$154,0),MONTH(G47)),"Correct Fx Rate","Incorrect FX Rate"),"Currency not found"))</f>
        <v/>
      </c>
    </row>
    <row r="48" spans="1:14" x14ac:dyDescent="0.25">
      <c r="A48" s="47"/>
      <c r="B48" s="98"/>
      <c r="C48" s="98"/>
      <c r="D48" s="98"/>
      <c r="E48" s="98"/>
      <c r="F48" s="98"/>
      <c r="G48" s="98"/>
      <c r="H48" s="98"/>
      <c r="I48" s="100"/>
      <c r="J48" s="101"/>
      <c r="K48" s="100" t="str">
        <f>+IFERROR(INDEX(Table5[],MATCH(DATE(YEAR(G48),MONTH(G48),1),Table5[Month],0),MATCH(J48,Table5[#Headers],0)),"Rate Not Found")</f>
        <v>Rate Not Found</v>
      </c>
      <c r="L48" s="100" t="str">
        <f>IF(Table1[[#This Row],[Amount in original currency]]=0,"",(Table1[[#This Row],[Amount in original currency]]/Table1[[#This Row],[Exchange rate]]))</f>
        <v/>
      </c>
      <c r="M48" s="102" t="str">
        <f t="shared" si="1"/>
        <v/>
      </c>
      <c r="N48" s="103" t="str">
        <f>IF(OR(ISBLANK(J48),ISBLANK(G48),ISBLANK(K48)),"",IFERROR(IF(K48=INDEX('EC Rates Auto Load '!$F$2:$K$154,MATCH(J48,'EC Rates Auto Load '!$C$2:$C$154,0),MONTH(G48)),"Correct Fx Rate","Incorrect FX Rate"),"Currency not found"))</f>
        <v/>
      </c>
    </row>
    <row r="49" spans="1:14" x14ac:dyDescent="0.25">
      <c r="A49" s="47"/>
      <c r="B49" s="98"/>
      <c r="C49" s="98"/>
      <c r="D49" s="98"/>
      <c r="E49" s="98"/>
      <c r="F49" s="98"/>
      <c r="G49" s="98"/>
      <c r="H49" s="98"/>
      <c r="I49" s="100"/>
      <c r="J49" s="101"/>
      <c r="K49" s="100" t="str">
        <f>+IFERROR(INDEX(Table5[],MATCH(DATE(YEAR(G49),MONTH(G49),1),Table5[Month],0),MATCH(J49,Table5[#Headers],0)),"Rate Not Found")</f>
        <v>Rate Not Found</v>
      </c>
      <c r="L49" s="100" t="str">
        <f>IF(Table1[[#This Row],[Amount in original currency]]=0,"",(Table1[[#This Row],[Amount in original currency]]/Table1[[#This Row],[Exchange rate]]))</f>
        <v/>
      </c>
      <c r="M49" s="102" t="str">
        <f t="shared" si="1"/>
        <v/>
      </c>
      <c r="N49" s="103" t="str">
        <f>IF(OR(ISBLANK(J49),ISBLANK(G49),ISBLANK(K49)),"",IFERROR(IF(K49=INDEX('EC Rates Auto Load '!$F$2:$K$154,MATCH(J49,'EC Rates Auto Load '!$C$2:$C$154,0),MONTH(G49)),"Correct Fx Rate","Incorrect FX Rate"),"Currency not found"))</f>
        <v/>
      </c>
    </row>
    <row r="50" spans="1:14" x14ac:dyDescent="0.25">
      <c r="A50" s="47"/>
      <c r="B50" s="98"/>
      <c r="C50" s="98"/>
      <c r="D50" s="98"/>
      <c r="E50" s="98"/>
      <c r="F50" s="98"/>
      <c r="G50" s="98"/>
      <c r="H50" s="98"/>
      <c r="I50" s="100"/>
      <c r="J50" s="101"/>
      <c r="K50" s="100" t="str">
        <f>+IFERROR(INDEX(Table5[],MATCH(DATE(YEAR(G50),MONTH(G50),1),Table5[Month],0),MATCH(J50,Table5[#Headers],0)),"Rate Not Found")</f>
        <v>Rate Not Found</v>
      </c>
      <c r="L50" s="100" t="str">
        <f>IF(Table1[[#This Row],[Amount in original currency]]=0,"",(Table1[[#This Row],[Amount in original currency]]/Table1[[#This Row],[Exchange rate]]))</f>
        <v/>
      </c>
      <c r="M50" s="102" t="str">
        <f t="shared" si="1"/>
        <v/>
      </c>
      <c r="N50" s="103" t="str">
        <f>IF(OR(ISBLANK(J50),ISBLANK(G50),ISBLANK(K50)),"",IFERROR(IF(K50=INDEX('EC Rates Auto Load '!$F$2:$K$154,MATCH(J50,'EC Rates Auto Load '!$C$2:$C$154,0),MONTH(G50)),"Correct Fx Rate","Incorrect FX Rate"),"Currency not found"))</f>
        <v/>
      </c>
    </row>
    <row r="51" spans="1:14" x14ac:dyDescent="0.25">
      <c r="A51" s="47"/>
      <c r="B51" s="98"/>
      <c r="C51" s="98"/>
      <c r="D51" s="98"/>
      <c r="E51" s="98"/>
      <c r="F51" s="98"/>
      <c r="G51" s="98"/>
      <c r="H51" s="98"/>
      <c r="I51" s="100"/>
      <c r="J51" s="101"/>
      <c r="K51" s="100" t="str">
        <f>+IFERROR(INDEX(Table5[],MATCH(DATE(YEAR(G51),MONTH(G51),1),Table5[Month],0),MATCH(J51,Table5[#Headers],0)),"Rate Not Found")</f>
        <v>Rate Not Found</v>
      </c>
      <c r="L51" s="100" t="str">
        <f>IF(Table1[[#This Row],[Amount in original currency]]=0,"",(Table1[[#This Row],[Amount in original currency]]/Table1[[#This Row],[Exchange rate]]))</f>
        <v/>
      </c>
      <c r="M51" s="102" t="str">
        <f t="shared" si="1"/>
        <v/>
      </c>
      <c r="N51" s="103" t="str">
        <f>IF(OR(ISBLANK(J51),ISBLANK(G51),ISBLANK(K51)),"",IFERROR(IF(K51=INDEX('EC Rates Auto Load '!$F$2:$K$154,MATCH(J51,'EC Rates Auto Load '!$C$2:$C$154,0),MONTH(G51)),"Correct Fx Rate","Incorrect FX Rate"),"Currency not found"))</f>
        <v/>
      </c>
    </row>
    <row r="52" spans="1:14" x14ac:dyDescent="0.25">
      <c r="A52" s="47"/>
      <c r="B52" s="98"/>
      <c r="C52" s="98"/>
      <c r="D52" s="98"/>
      <c r="E52" s="98"/>
      <c r="F52" s="98"/>
      <c r="G52" s="98"/>
      <c r="H52" s="98"/>
      <c r="I52" s="100"/>
      <c r="J52" s="101"/>
      <c r="K52" s="100" t="str">
        <f>+IFERROR(INDEX(Table5[],MATCH(DATE(YEAR(G52),MONTH(G52),1),Table5[Month],0),MATCH(J52,Table5[#Headers],0)),"Rate Not Found")</f>
        <v>Rate Not Found</v>
      </c>
      <c r="L52" s="100" t="str">
        <f>IF(Table1[[#This Row],[Amount in original currency]]=0,"",(Table1[[#This Row],[Amount in original currency]]/Table1[[#This Row],[Exchange rate]]))</f>
        <v/>
      </c>
      <c r="M52" s="102" t="str">
        <f t="shared" si="1"/>
        <v/>
      </c>
      <c r="N52" s="103" t="str">
        <f>IF(OR(ISBLANK(J52),ISBLANK(G52),ISBLANK(K52)),"",IFERROR(IF(K52=INDEX('EC Rates Auto Load '!$F$2:$K$154,MATCH(J52,'EC Rates Auto Load '!$C$2:$C$154,0),MONTH(G52)),"Correct Fx Rate","Incorrect FX Rate"),"Currency not found"))</f>
        <v/>
      </c>
    </row>
    <row r="53" spans="1:14" x14ac:dyDescent="0.25">
      <c r="A53" s="47"/>
      <c r="B53" s="98"/>
      <c r="C53" s="98"/>
      <c r="D53" s="98"/>
      <c r="E53" s="98"/>
      <c r="F53" s="98"/>
      <c r="G53" s="98"/>
      <c r="H53" s="98"/>
      <c r="I53" s="100"/>
      <c r="J53" s="101"/>
      <c r="K53" s="100" t="str">
        <f>+IFERROR(INDEX(Table5[],MATCH(DATE(YEAR(G53),MONTH(G53),1),Table5[Month],0),MATCH(J53,Table5[#Headers],0)),"Rate Not Found")</f>
        <v>Rate Not Found</v>
      </c>
      <c r="L53" s="100" t="str">
        <f>IF(Table1[[#This Row],[Amount in original currency]]=0,"",(Table1[[#This Row],[Amount in original currency]]/Table1[[#This Row],[Exchange rate]]))</f>
        <v/>
      </c>
      <c r="M53" s="102" t="str">
        <f t="shared" si="1"/>
        <v/>
      </c>
      <c r="N53" s="103" t="str">
        <f>IF(OR(ISBLANK(J53),ISBLANK(G53),ISBLANK(K53)),"",IFERROR(IF(K53=INDEX('EC Rates Auto Load '!$F$2:$K$154,MATCH(J53,'EC Rates Auto Load '!$C$2:$C$154,0),MONTH(G53)),"Correct Fx Rate","Incorrect FX Rate"),"Currency not found"))</f>
        <v/>
      </c>
    </row>
    <row r="54" spans="1:14" x14ac:dyDescent="0.25">
      <c r="A54" s="47"/>
      <c r="B54" s="98"/>
      <c r="C54" s="98"/>
      <c r="D54" s="98"/>
      <c r="E54" s="98"/>
      <c r="F54" s="98"/>
      <c r="G54" s="98"/>
      <c r="H54" s="98"/>
      <c r="I54" s="100"/>
      <c r="J54" s="101"/>
      <c r="K54" s="100" t="str">
        <f>+IFERROR(INDEX(Table5[],MATCH(DATE(YEAR(G54),MONTH(G54),1),Table5[Month],0),MATCH(J54,Table5[#Headers],0)),"Rate Not Found")</f>
        <v>Rate Not Found</v>
      </c>
      <c r="L54" s="100" t="str">
        <f>IF(Table1[[#This Row],[Amount in original currency]]=0,"",(Table1[[#This Row],[Amount in original currency]]/Table1[[#This Row],[Exchange rate]]))</f>
        <v/>
      </c>
      <c r="M54" s="102" t="str">
        <f t="shared" si="1"/>
        <v/>
      </c>
      <c r="N54" s="103" t="str">
        <f>IF(OR(ISBLANK(J54),ISBLANK(G54),ISBLANK(K54)),"",IFERROR(IF(K54=INDEX('EC Rates Auto Load '!$F$2:$K$154,MATCH(J54,'EC Rates Auto Load '!$C$2:$C$154,0),MONTH(G54)),"Correct Fx Rate","Incorrect FX Rate"),"Currency not found"))</f>
        <v/>
      </c>
    </row>
    <row r="55" spans="1:14" x14ac:dyDescent="0.25">
      <c r="A55" s="47"/>
      <c r="B55" s="98"/>
      <c r="C55" s="98"/>
      <c r="D55" s="98"/>
      <c r="E55" s="98"/>
      <c r="F55" s="98"/>
      <c r="G55" s="98"/>
      <c r="H55" s="98"/>
      <c r="I55" s="100"/>
      <c r="J55" s="101"/>
      <c r="K55" s="100" t="str">
        <f>+IFERROR(INDEX(Table5[],MATCH(DATE(YEAR(G55),MONTH(G55),1),Table5[Month],0),MATCH(J55,Table5[#Headers],0)),"Rate Not Found")</f>
        <v>Rate Not Found</v>
      </c>
      <c r="L55" s="100" t="str">
        <f>IF(Table1[[#This Row],[Amount in original currency]]=0,"",(Table1[[#This Row],[Amount in original currency]]/Table1[[#This Row],[Exchange rate]]))</f>
        <v/>
      </c>
      <c r="M55" s="102" t="str">
        <f t="shared" si="1"/>
        <v/>
      </c>
      <c r="N55" s="103" t="str">
        <f>IF(OR(ISBLANK(J55),ISBLANK(G55),ISBLANK(K55)),"",IFERROR(IF(K55=INDEX('EC Rates Auto Load '!$F$2:$K$154,MATCH(J55,'EC Rates Auto Load '!$C$2:$C$154,0),MONTH(G55)),"Correct Fx Rate","Incorrect FX Rate"),"Currency not found"))</f>
        <v/>
      </c>
    </row>
    <row r="56" spans="1:14" x14ac:dyDescent="0.25">
      <c r="A56" s="47"/>
      <c r="B56" s="98"/>
      <c r="C56" s="98"/>
      <c r="D56" s="98"/>
      <c r="E56" s="98"/>
      <c r="F56" s="98"/>
      <c r="G56" s="98"/>
      <c r="H56" s="98"/>
      <c r="I56" s="100"/>
      <c r="J56" s="101"/>
      <c r="K56" s="100" t="str">
        <f>+IFERROR(INDEX(Table5[],MATCH(DATE(YEAR(G56),MONTH(G56),1),Table5[Month],0),MATCH(J56,Table5[#Headers],0)),"Rate Not Found")</f>
        <v>Rate Not Found</v>
      </c>
      <c r="L56" s="100" t="str">
        <f>IF(Table1[[#This Row],[Amount in original currency]]=0,"",(Table1[[#This Row],[Amount in original currency]]/Table1[[#This Row],[Exchange rate]]))</f>
        <v/>
      </c>
      <c r="M56" s="102" t="str">
        <f t="shared" si="1"/>
        <v/>
      </c>
      <c r="N56" s="103" t="str">
        <f>IF(OR(ISBLANK(J56),ISBLANK(G56),ISBLANK(K56)),"",IFERROR(IF(K56=INDEX('EC Rates Auto Load '!$F$2:$K$154,MATCH(J56,'EC Rates Auto Load '!$C$2:$C$154,0),MONTH(G56)),"Correct Fx Rate","Incorrect FX Rate"),"Currency not found"))</f>
        <v/>
      </c>
    </row>
    <row r="57" spans="1:14" x14ac:dyDescent="0.25">
      <c r="A57" s="47"/>
      <c r="B57" s="98"/>
      <c r="C57" s="98"/>
      <c r="D57" s="98"/>
      <c r="E57" s="98"/>
      <c r="F57" s="98"/>
      <c r="G57" s="98"/>
      <c r="H57" s="98"/>
      <c r="I57" s="100"/>
      <c r="J57" s="101"/>
      <c r="K57" s="100" t="str">
        <f>+IFERROR(INDEX(Table5[],MATCH(DATE(YEAR(G57),MONTH(G57),1),Table5[Month],0),MATCH(J57,Table5[#Headers],0)),"Rate Not Found")</f>
        <v>Rate Not Found</v>
      </c>
      <c r="L57" s="100" t="str">
        <f>IF(Table1[[#This Row],[Amount in original currency]]=0,"",(Table1[[#This Row],[Amount in original currency]]/Table1[[#This Row],[Exchange rate]]))</f>
        <v/>
      </c>
      <c r="M57" s="102" t="str">
        <f t="shared" si="1"/>
        <v/>
      </c>
      <c r="N57" s="103" t="str">
        <f>IF(OR(ISBLANK(J57),ISBLANK(G57),ISBLANK(K57)),"",IFERROR(IF(K57=INDEX('EC Rates Auto Load '!$F$2:$K$154,MATCH(J57,'EC Rates Auto Load '!$C$2:$C$154,0),MONTH(G57)),"Correct Fx Rate","Incorrect FX Rate"),"Currency not found"))</f>
        <v/>
      </c>
    </row>
    <row r="58" spans="1:14" x14ac:dyDescent="0.25">
      <c r="A58" s="47"/>
      <c r="B58" s="98"/>
      <c r="C58" s="98"/>
      <c r="D58" s="98"/>
      <c r="E58" s="98"/>
      <c r="F58" s="98"/>
      <c r="G58" s="98"/>
      <c r="H58" s="98"/>
      <c r="I58" s="100"/>
      <c r="J58" s="101"/>
      <c r="K58" s="100" t="str">
        <f>+IFERROR(INDEX(Table5[],MATCH(DATE(YEAR(G58),MONTH(G58),1),Table5[Month],0),MATCH(J58,Table5[#Headers],0)),"Rate Not Found")</f>
        <v>Rate Not Found</v>
      </c>
      <c r="L58" s="100" t="str">
        <f>IF(Table1[[#This Row],[Amount in original currency]]=0,"",(Table1[[#This Row],[Amount in original currency]]/Table1[[#This Row],[Exchange rate]]))</f>
        <v/>
      </c>
      <c r="M58" s="102" t="str">
        <f t="shared" si="1"/>
        <v/>
      </c>
      <c r="N58" s="103" t="str">
        <f>IF(OR(ISBLANK(J58),ISBLANK(G58),ISBLANK(K58)),"",IFERROR(IF(K58=INDEX('EC Rates Auto Load '!$F$2:$K$154,MATCH(J58,'EC Rates Auto Load '!$C$2:$C$154,0),MONTH(G58)),"Correct Fx Rate","Incorrect FX Rate"),"Currency not found"))</f>
        <v/>
      </c>
    </row>
    <row r="59" spans="1:14" x14ac:dyDescent="0.25">
      <c r="A59" s="47"/>
      <c r="B59" s="98"/>
      <c r="C59" s="98"/>
      <c r="D59" s="98"/>
      <c r="E59" s="98"/>
      <c r="F59" s="98"/>
      <c r="G59" s="98"/>
      <c r="H59" s="98"/>
      <c r="I59" s="100"/>
      <c r="J59" s="101"/>
      <c r="K59" s="100" t="str">
        <f>+IFERROR(INDEX(Table5[],MATCH(DATE(YEAR(G59),MONTH(G59),1),Table5[Month],0),MATCH(J59,Table5[#Headers],0)),"Rate Not Found")</f>
        <v>Rate Not Found</v>
      </c>
      <c r="L59" s="100" t="str">
        <f>IF(Table1[[#This Row],[Amount in original currency]]=0,"",(Table1[[#This Row],[Amount in original currency]]/Table1[[#This Row],[Exchange rate]]))</f>
        <v/>
      </c>
      <c r="M59" s="102" t="str">
        <f t="shared" si="1"/>
        <v/>
      </c>
      <c r="N59" s="103" t="str">
        <f>IF(OR(ISBLANK(J59),ISBLANK(G59),ISBLANK(K59)),"",IFERROR(IF(K59=INDEX('EC Rates Auto Load '!$F$2:$K$154,MATCH(J59,'EC Rates Auto Load '!$C$2:$C$154,0),MONTH(G59)),"Correct Fx Rate","Incorrect FX Rate"),"Currency not found"))</f>
        <v/>
      </c>
    </row>
    <row r="60" spans="1:14" x14ac:dyDescent="0.25">
      <c r="A60" s="47"/>
      <c r="B60" s="98"/>
      <c r="C60" s="98"/>
      <c r="D60" s="98"/>
      <c r="E60" s="98"/>
      <c r="F60" s="98"/>
      <c r="G60" s="98"/>
      <c r="H60" s="98"/>
      <c r="I60" s="100"/>
      <c r="J60" s="101"/>
      <c r="K60" s="100" t="str">
        <f>+IFERROR(INDEX(Table5[],MATCH(DATE(YEAR(G60),MONTH(G60),1),Table5[Month],0),MATCH(J60,Table5[#Headers],0)),"Rate Not Found")</f>
        <v>Rate Not Found</v>
      </c>
      <c r="L60" s="100" t="str">
        <f>IF(Table1[[#This Row],[Amount in original currency]]=0,"",(Table1[[#This Row],[Amount in original currency]]/Table1[[#This Row],[Exchange rate]]))</f>
        <v/>
      </c>
      <c r="M60" s="102" t="str">
        <f t="shared" si="1"/>
        <v/>
      </c>
      <c r="N60" s="103" t="str">
        <f>IF(OR(ISBLANK(J60),ISBLANK(G60),ISBLANK(K60)),"",IFERROR(IF(K60=INDEX('EC Rates Auto Load '!$F$2:$K$154,MATCH(J60,'EC Rates Auto Load '!$C$2:$C$154,0),MONTH(G60)),"Correct Fx Rate","Incorrect FX Rate"),"Currency not found"))</f>
        <v/>
      </c>
    </row>
    <row r="61" spans="1:14" x14ac:dyDescent="0.25">
      <c r="A61" s="47"/>
      <c r="B61" s="98"/>
      <c r="C61" s="98"/>
      <c r="D61" s="98"/>
      <c r="E61" s="98"/>
      <c r="F61" s="98"/>
      <c r="G61" s="98"/>
      <c r="H61" s="98"/>
      <c r="I61" s="100"/>
      <c r="J61" s="101"/>
      <c r="K61" s="100" t="str">
        <f>+IFERROR(INDEX(Table5[],MATCH(DATE(YEAR(G61),MONTH(G61),1),Table5[Month],0),MATCH(J61,Table5[#Headers],0)),"Rate Not Found")</f>
        <v>Rate Not Found</v>
      </c>
      <c r="L61" s="100" t="str">
        <f>IF(Table1[[#This Row],[Amount in original currency]]=0,"",(Table1[[#This Row],[Amount in original currency]]/Table1[[#This Row],[Exchange rate]]))</f>
        <v/>
      </c>
      <c r="M61" s="102" t="str">
        <f t="shared" si="1"/>
        <v/>
      </c>
      <c r="N61" s="103" t="str">
        <f>IF(OR(ISBLANK(J61),ISBLANK(G61),ISBLANK(K61)),"",IFERROR(IF(K61=INDEX('EC Rates Auto Load '!$F$2:$K$154,MATCH(J61,'EC Rates Auto Load '!$C$2:$C$154,0),MONTH(G61)),"Correct Fx Rate","Incorrect FX Rate"),"Currency not found"))</f>
        <v/>
      </c>
    </row>
    <row r="62" spans="1:14" x14ac:dyDescent="0.25">
      <c r="A62" s="47"/>
      <c r="B62" s="98"/>
      <c r="C62" s="98"/>
      <c r="D62" s="98"/>
      <c r="E62" s="98"/>
      <c r="F62" s="98"/>
      <c r="G62" s="98"/>
      <c r="H62" s="98"/>
      <c r="I62" s="100"/>
      <c r="J62" s="101"/>
      <c r="K62" s="100" t="str">
        <f>+IFERROR(INDEX(Table5[],MATCH(DATE(YEAR(G62),MONTH(G62),1),Table5[Month],0),MATCH(J62,Table5[#Headers],0)),"Rate Not Found")</f>
        <v>Rate Not Found</v>
      </c>
      <c r="L62" s="100" t="str">
        <f>IF(Table1[[#This Row],[Amount in original currency]]=0,"",(Table1[[#This Row],[Amount in original currency]]/Table1[[#This Row],[Exchange rate]]))</f>
        <v/>
      </c>
      <c r="M62" s="102" t="str">
        <f t="shared" si="1"/>
        <v/>
      </c>
      <c r="N62" s="103" t="str">
        <f>IF(OR(ISBLANK(J62),ISBLANK(G62),ISBLANK(K62)),"",IFERROR(IF(K62=INDEX('EC Rates Auto Load '!$F$2:$K$154,MATCH(J62,'EC Rates Auto Load '!$C$2:$C$154,0),MONTH(G62)),"Correct Fx Rate","Incorrect FX Rate"),"Currency not found"))</f>
        <v/>
      </c>
    </row>
    <row r="63" spans="1:14" x14ac:dyDescent="0.25">
      <c r="A63" s="47"/>
      <c r="B63" s="98"/>
      <c r="C63" s="98"/>
      <c r="D63" s="98"/>
      <c r="E63" s="98"/>
      <c r="F63" s="98"/>
      <c r="G63" s="98"/>
      <c r="H63" s="98"/>
      <c r="I63" s="100"/>
      <c r="J63" s="101"/>
      <c r="K63" s="100" t="str">
        <f>+IFERROR(INDEX(Table5[],MATCH(DATE(YEAR(G63),MONTH(G63),1),Table5[Month],0),MATCH(J63,Table5[#Headers],0)),"Rate Not Found")</f>
        <v>Rate Not Found</v>
      </c>
      <c r="L63" s="100" t="str">
        <f>IF(Table1[[#This Row],[Amount in original currency]]=0,"",(Table1[[#This Row],[Amount in original currency]]/Table1[[#This Row],[Exchange rate]]))</f>
        <v/>
      </c>
      <c r="M63" s="102" t="str">
        <f t="shared" si="1"/>
        <v/>
      </c>
      <c r="N63" s="103" t="str">
        <f>IF(OR(ISBLANK(J63),ISBLANK(G63),ISBLANK(K63)),"",IFERROR(IF(K63=INDEX('EC Rates Auto Load '!$F$2:$K$154,MATCH(J63,'EC Rates Auto Load '!$C$2:$C$154,0),MONTH(G63)),"Correct Fx Rate","Incorrect FX Rate"),"Currency not found"))</f>
        <v/>
      </c>
    </row>
    <row r="64" spans="1:14" x14ac:dyDescent="0.25">
      <c r="A64" s="47"/>
      <c r="B64" s="98"/>
      <c r="C64" s="98"/>
      <c r="D64" s="98"/>
      <c r="E64" s="98"/>
      <c r="F64" s="98"/>
      <c r="G64" s="98"/>
      <c r="H64" s="98"/>
      <c r="I64" s="100"/>
      <c r="J64" s="101"/>
      <c r="K64" s="100" t="str">
        <f>+IFERROR(INDEX(Table5[],MATCH(DATE(YEAR(G64),MONTH(G64),1),Table5[Month],0),MATCH(J64,Table5[#Headers],0)),"Rate Not Found")</f>
        <v>Rate Not Found</v>
      </c>
      <c r="L64" s="100" t="str">
        <f>IF(Table1[[#This Row],[Amount in original currency]]=0,"",(Table1[[#This Row],[Amount in original currency]]/Table1[[#This Row],[Exchange rate]]))</f>
        <v/>
      </c>
      <c r="M64" s="102" t="str">
        <f t="shared" si="1"/>
        <v/>
      </c>
      <c r="N64" s="103" t="str">
        <f>IF(OR(ISBLANK(J64),ISBLANK(G64),ISBLANK(K64)),"",IFERROR(IF(K64=INDEX('EC Rates Auto Load '!$F$2:$K$154,MATCH(J64,'EC Rates Auto Load '!$C$2:$C$154,0),MONTH(G64)),"Correct Fx Rate","Incorrect FX Rate"),"Currency not found"))</f>
        <v/>
      </c>
    </row>
    <row r="65" spans="1:14" x14ac:dyDescent="0.25">
      <c r="A65" s="47"/>
      <c r="B65" s="98"/>
      <c r="C65" s="98"/>
      <c r="D65" s="98"/>
      <c r="E65" s="98"/>
      <c r="F65" s="98"/>
      <c r="G65" s="98"/>
      <c r="H65" s="98"/>
      <c r="I65" s="100"/>
      <c r="J65" s="101"/>
      <c r="K65" s="100" t="str">
        <f>+IFERROR(INDEX(Table5[],MATCH(DATE(YEAR(G65),MONTH(G65),1),Table5[Month],0),MATCH(J65,Table5[#Headers],0)),"Rate Not Found")</f>
        <v>Rate Not Found</v>
      </c>
      <c r="L65" s="100" t="str">
        <f>IF(Table1[[#This Row],[Amount in original currency]]=0,"",(Table1[[#This Row],[Amount in original currency]]/Table1[[#This Row],[Exchange rate]]))</f>
        <v/>
      </c>
      <c r="M65" s="102" t="str">
        <f t="shared" si="1"/>
        <v/>
      </c>
      <c r="N65" s="103" t="str">
        <f>IF(OR(ISBLANK(J65),ISBLANK(G65),ISBLANK(K65)),"",IFERROR(IF(K65=INDEX('EC Rates Auto Load '!$F$2:$K$154,MATCH(J65,'EC Rates Auto Load '!$C$2:$C$154,0),MONTH(G65)),"Correct Fx Rate","Incorrect FX Rate"),"Currency not found"))</f>
        <v/>
      </c>
    </row>
    <row r="66" spans="1:14" x14ac:dyDescent="0.25">
      <c r="A66" s="47"/>
      <c r="B66" s="98"/>
      <c r="C66" s="98"/>
      <c r="D66" s="98"/>
      <c r="E66" s="98"/>
      <c r="F66" s="98"/>
      <c r="G66" s="98"/>
      <c r="H66" s="98"/>
      <c r="I66" s="100"/>
      <c r="J66" s="101"/>
      <c r="K66" s="100" t="str">
        <f>+IFERROR(INDEX(Table5[],MATCH(DATE(YEAR(G66),MONTH(G66),1),Table5[Month],0),MATCH(J66,Table5[#Headers],0)),"Rate Not Found")</f>
        <v>Rate Not Found</v>
      </c>
      <c r="L66" s="100" t="str">
        <f>IF(Table1[[#This Row],[Amount in original currency]]=0,"",(Table1[[#This Row],[Amount in original currency]]/Table1[[#This Row],[Exchange rate]]))</f>
        <v/>
      </c>
      <c r="M66" s="102" t="str">
        <f t="shared" si="1"/>
        <v/>
      </c>
      <c r="N66" s="103" t="str">
        <f>IF(OR(ISBLANK(J66),ISBLANK(G66),ISBLANK(K66)),"",IFERROR(IF(K66=INDEX('EC Rates Auto Load '!$F$2:$K$154,MATCH(J66,'EC Rates Auto Load '!$C$2:$C$154,0),MONTH(G66)),"Correct Fx Rate","Incorrect FX Rate"),"Currency not found"))</f>
        <v/>
      </c>
    </row>
    <row r="67" spans="1:14" x14ac:dyDescent="0.25">
      <c r="A67" s="47"/>
      <c r="B67" s="98"/>
      <c r="C67" s="98"/>
      <c r="D67" s="98"/>
      <c r="E67" s="98"/>
      <c r="F67" s="98"/>
      <c r="G67" s="98"/>
      <c r="H67" s="98"/>
      <c r="I67" s="100"/>
      <c r="J67" s="101"/>
      <c r="K67" s="100" t="str">
        <f>+IFERROR(INDEX(Table5[],MATCH(DATE(YEAR(G67),MONTH(G67),1),Table5[Month],0),MATCH(J67,Table5[#Headers],0)),"Rate Not Found")</f>
        <v>Rate Not Found</v>
      </c>
      <c r="L67" s="100" t="str">
        <f>IF(Table1[[#This Row],[Amount in original currency]]=0,"",(Table1[[#This Row],[Amount in original currency]]/Table1[[#This Row],[Exchange rate]]))</f>
        <v/>
      </c>
      <c r="M67" s="102" t="str">
        <f t="shared" si="1"/>
        <v/>
      </c>
      <c r="N67" s="103" t="str">
        <f>IF(OR(ISBLANK(J67),ISBLANK(G67),ISBLANK(K67)),"",IFERROR(IF(K67=INDEX('EC Rates Auto Load '!$F$2:$K$154,MATCH(J67,'EC Rates Auto Load '!$C$2:$C$154,0),MONTH(G67)),"Correct Fx Rate","Incorrect FX Rate"),"Currency not found"))</f>
        <v/>
      </c>
    </row>
    <row r="68" spans="1:14" x14ac:dyDescent="0.25">
      <c r="A68" s="47"/>
      <c r="B68" s="98"/>
      <c r="C68" s="98"/>
      <c r="D68" s="98"/>
      <c r="E68" s="98"/>
      <c r="F68" s="98"/>
      <c r="G68" s="98"/>
      <c r="H68" s="98"/>
      <c r="I68" s="100"/>
      <c r="J68" s="101"/>
      <c r="K68" s="100" t="str">
        <f>+IFERROR(INDEX(Table5[],MATCH(DATE(YEAR(G68),MONTH(G68),1),Table5[Month],0),MATCH(J68,Table5[#Headers],0)),"Rate Not Found")</f>
        <v>Rate Not Found</v>
      </c>
      <c r="L68" s="100" t="str">
        <f>IF(Table1[[#This Row],[Amount in original currency]]=0,"",(Table1[[#This Row],[Amount in original currency]]/Table1[[#This Row],[Exchange rate]]))</f>
        <v/>
      </c>
      <c r="M68" s="102" t="str">
        <f t="shared" si="1"/>
        <v/>
      </c>
      <c r="N68" s="103" t="str">
        <f>IF(OR(ISBLANK(J68),ISBLANK(G68),ISBLANK(K68)),"",IFERROR(IF(K68=INDEX('EC Rates Auto Load '!$F$2:$K$154,MATCH(J68,'EC Rates Auto Load '!$C$2:$C$154,0),MONTH(G68)),"Correct Fx Rate","Incorrect FX Rate"),"Currency not found"))</f>
        <v/>
      </c>
    </row>
    <row r="69" spans="1:14" x14ac:dyDescent="0.25">
      <c r="A69" s="47"/>
      <c r="B69" s="98"/>
      <c r="C69" s="98"/>
      <c r="D69" s="98"/>
      <c r="E69" s="98"/>
      <c r="F69" s="98"/>
      <c r="G69" s="98"/>
      <c r="H69" s="98"/>
      <c r="I69" s="100"/>
      <c r="J69" s="101"/>
      <c r="K69" s="100" t="str">
        <f>+IFERROR(INDEX(Table5[],MATCH(DATE(YEAR(G69),MONTH(G69),1),Table5[Month],0),MATCH(J69,Table5[#Headers],0)),"Rate Not Found")</f>
        <v>Rate Not Found</v>
      </c>
      <c r="L69" s="100" t="str">
        <f>IF(Table1[[#This Row],[Amount in original currency]]=0,"",(Table1[[#This Row],[Amount in original currency]]/Table1[[#This Row],[Exchange rate]]))</f>
        <v/>
      </c>
      <c r="M69" s="102" t="str">
        <f t="shared" si="1"/>
        <v/>
      </c>
      <c r="N69" s="103" t="str">
        <f>IF(OR(ISBLANK(J69),ISBLANK(G69),ISBLANK(K69)),"",IFERROR(IF(K69=INDEX('EC Rates Auto Load '!$F$2:$K$154,MATCH(J69,'EC Rates Auto Load '!$C$2:$C$154,0),MONTH(G69)),"Correct Fx Rate","Incorrect FX Rate"),"Currency not found"))</f>
        <v/>
      </c>
    </row>
    <row r="70" spans="1:14" x14ac:dyDescent="0.25">
      <c r="A70" s="47"/>
      <c r="B70" s="98"/>
      <c r="C70" s="98"/>
      <c r="D70" s="98"/>
      <c r="E70" s="98"/>
      <c r="F70" s="98"/>
      <c r="G70" s="98"/>
      <c r="H70" s="98"/>
      <c r="I70" s="100"/>
      <c r="J70" s="101"/>
      <c r="K70" s="100" t="str">
        <f>+IFERROR(INDEX(Table5[],MATCH(DATE(YEAR(G70),MONTH(G70),1),Table5[Month],0),MATCH(J70,Table5[#Headers],0)),"Rate Not Found")</f>
        <v>Rate Not Found</v>
      </c>
      <c r="L70" s="100" t="str">
        <f>IF(Table1[[#This Row],[Amount in original currency]]=0,"",(Table1[[#This Row],[Amount in original currency]]/Table1[[#This Row],[Exchange rate]]))</f>
        <v/>
      </c>
      <c r="M70" s="102" t="str">
        <f t="shared" si="1"/>
        <v/>
      </c>
      <c r="N70" s="103" t="str">
        <f>IF(OR(ISBLANK(J70),ISBLANK(G70),ISBLANK(K70)),"",IFERROR(IF(K70=INDEX('EC Rates Auto Load '!$F$2:$K$154,MATCH(J70,'EC Rates Auto Load '!$C$2:$C$154,0),MONTH(G70)),"Correct Fx Rate","Incorrect FX Rate"),"Currency not found"))</f>
        <v/>
      </c>
    </row>
    <row r="71" spans="1:14" x14ac:dyDescent="0.25">
      <c r="A71" s="47"/>
      <c r="B71" s="98"/>
      <c r="C71" s="98"/>
      <c r="D71" s="98"/>
      <c r="E71" s="98"/>
      <c r="F71" s="98"/>
      <c r="G71" s="98"/>
      <c r="H71" s="98"/>
      <c r="I71" s="100"/>
      <c r="J71" s="101"/>
      <c r="K71" s="100" t="str">
        <f>+IFERROR(INDEX(Table5[],MATCH(DATE(YEAR(G71),MONTH(G71),1),Table5[Month],0),MATCH(J71,Table5[#Headers],0)),"Rate Not Found")</f>
        <v>Rate Not Found</v>
      </c>
      <c r="L71" s="100" t="str">
        <f>IF(Table1[[#This Row],[Amount in original currency]]=0,"",(Table1[[#This Row],[Amount in original currency]]/Table1[[#This Row],[Exchange rate]]))</f>
        <v/>
      </c>
      <c r="M71" s="102" t="str">
        <f t="shared" si="1"/>
        <v/>
      </c>
      <c r="N71" s="103" t="str">
        <f>IF(OR(ISBLANK(J71),ISBLANK(G71),ISBLANK(K71)),"",IFERROR(IF(K71=INDEX('EC Rates Auto Load '!$F$2:$K$154,MATCH(J71,'EC Rates Auto Load '!$C$2:$C$154,0),MONTH(G71)),"Correct Fx Rate","Incorrect FX Rate"),"Currency not found"))</f>
        <v/>
      </c>
    </row>
    <row r="72" spans="1:14" x14ac:dyDescent="0.25">
      <c r="A72" s="47"/>
      <c r="B72" s="98"/>
      <c r="C72" s="98"/>
      <c r="D72" s="98"/>
      <c r="E72" s="98"/>
      <c r="F72" s="98"/>
      <c r="G72" s="98"/>
      <c r="H72" s="98"/>
      <c r="I72" s="100"/>
      <c r="J72" s="101"/>
      <c r="K72" s="100" t="str">
        <f>+IFERROR(INDEX(Table5[],MATCH(DATE(YEAR(G72),MONTH(G72),1),Table5[Month],0),MATCH(J72,Table5[#Headers],0)),"Rate Not Found")</f>
        <v>Rate Not Found</v>
      </c>
      <c r="L72" s="100" t="str">
        <f>IF(Table1[[#This Row],[Amount in original currency]]=0,"",(Table1[[#This Row],[Amount in original currency]]/Table1[[#This Row],[Exchange rate]]))</f>
        <v/>
      </c>
      <c r="M72" s="102" t="str">
        <f t="shared" si="1"/>
        <v/>
      </c>
      <c r="N72" s="103" t="str">
        <f>IF(OR(ISBLANK(J72),ISBLANK(G72),ISBLANK(K72)),"",IFERROR(IF(K72=INDEX('EC Rates Auto Load '!$F$2:$K$154,MATCH(J72,'EC Rates Auto Load '!$C$2:$C$154,0),MONTH(G72)),"Correct Fx Rate","Incorrect FX Rate"),"Currency not found"))</f>
        <v/>
      </c>
    </row>
    <row r="73" spans="1:14" x14ac:dyDescent="0.25">
      <c r="A73" s="47"/>
      <c r="B73" s="98"/>
      <c r="C73" s="98"/>
      <c r="D73" s="98"/>
      <c r="E73" s="98"/>
      <c r="F73" s="98"/>
      <c r="G73" s="98"/>
      <c r="H73" s="98"/>
      <c r="I73" s="100"/>
      <c r="J73" s="101"/>
      <c r="K73" s="100" t="str">
        <f>+IFERROR(INDEX(Table5[],MATCH(DATE(YEAR(G73),MONTH(G73),1),Table5[Month],0),MATCH(J73,Table5[#Headers],0)),"Rate Not Found")</f>
        <v>Rate Not Found</v>
      </c>
      <c r="L73" s="100" t="str">
        <f>IF(Table1[[#This Row],[Amount in original currency]]=0,"",(Table1[[#This Row],[Amount in original currency]]/Table1[[#This Row],[Exchange rate]]))</f>
        <v/>
      </c>
      <c r="M73" s="102" t="str">
        <f t="shared" si="1"/>
        <v/>
      </c>
      <c r="N73" s="103" t="str">
        <f>IF(OR(ISBLANK(J73),ISBLANK(G73),ISBLANK(K73)),"",IFERROR(IF(K73=INDEX('EC Rates Auto Load '!$F$2:$K$154,MATCH(J73,'EC Rates Auto Load '!$C$2:$C$154,0),MONTH(G73)),"Correct Fx Rate","Incorrect FX Rate"),"Currency not found"))</f>
        <v/>
      </c>
    </row>
    <row r="74" spans="1:14" x14ac:dyDescent="0.25">
      <c r="A74" s="47"/>
      <c r="B74" s="98"/>
      <c r="C74" s="98"/>
      <c r="D74" s="98"/>
      <c r="E74" s="98"/>
      <c r="F74" s="98"/>
      <c r="G74" s="98"/>
      <c r="H74" s="98"/>
      <c r="I74" s="100"/>
      <c r="J74" s="101"/>
      <c r="K74" s="100" t="str">
        <f>+IFERROR(INDEX(Table5[],MATCH(DATE(YEAR(G74),MONTH(G74),1),Table5[Month],0),MATCH(J74,Table5[#Headers],0)),"Rate Not Found")</f>
        <v>Rate Not Found</v>
      </c>
      <c r="L74" s="100" t="str">
        <f>IF(Table1[[#This Row],[Amount in original currency]]=0,"",(Table1[[#This Row],[Amount in original currency]]/Table1[[#This Row],[Exchange rate]]))</f>
        <v/>
      </c>
      <c r="M74" s="102" t="str">
        <f t="shared" ref="M74:M105" si="2">IF(ISBLANK(G74),"",IF(AND(G74&gt;=$G$4,G74&lt;=$I$4),"Within","Outside reporting period"))</f>
        <v/>
      </c>
      <c r="N74" s="103" t="str">
        <f>IF(OR(ISBLANK(J74),ISBLANK(G74),ISBLANK(K74)),"",IFERROR(IF(K74=INDEX('EC Rates Auto Load '!$F$2:$K$154,MATCH(J74,'EC Rates Auto Load '!$C$2:$C$154,0),MONTH(G74)),"Correct Fx Rate","Incorrect FX Rate"),"Currency not found"))</f>
        <v/>
      </c>
    </row>
    <row r="75" spans="1:14" x14ac:dyDescent="0.25">
      <c r="A75" s="47"/>
      <c r="B75" s="98"/>
      <c r="C75" s="98"/>
      <c r="D75" s="98"/>
      <c r="E75" s="98"/>
      <c r="F75" s="98"/>
      <c r="G75" s="98"/>
      <c r="H75" s="98"/>
      <c r="I75" s="100"/>
      <c r="J75" s="101"/>
      <c r="K75" s="100" t="str">
        <f>+IFERROR(INDEX(Table5[],MATCH(DATE(YEAR(G75),MONTH(G75),1),Table5[Month],0),MATCH(J75,Table5[#Headers],0)),"Rate Not Found")</f>
        <v>Rate Not Found</v>
      </c>
      <c r="L75" s="100" t="str">
        <f>IF(Table1[[#This Row],[Amount in original currency]]=0,"",(Table1[[#This Row],[Amount in original currency]]/Table1[[#This Row],[Exchange rate]]))</f>
        <v/>
      </c>
      <c r="M75" s="102" t="str">
        <f t="shared" si="2"/>
        <v/>
      </c>
      <c r="N75" s="103" t="str">
        <f>IF(OR(ISBLANK(J75),ISBLANK(G75),ISBLANK(K75)),"",IFERROR(IF(K75=INDEX('EC Rates Auto Load '!$F$2:$K$154,MATCH(J75,'EC Rates Auto Load '!$C$2:$C$154,0),MONTH(G75)),"Correct Fx Rate","Incorrect FX Rate"),"Currency not found"))</f>
        <v/>
      </c>
    </row>
    <row r="76" spans="1:14" x14ac:dyDescent="0.25">
      <c r="A76" s="47"/>
      <c r="B76" s="98"/>
      <c r="C76" s="98"/>
      <c r="D76" s="98"/>
      <c r="E76" s="98"/>
      <c r="F76" s="98"/>
      <c r="G76" s="98"/>
      <c r="H76" s="98"/>
      <c r="I76" s="100"/>
      <c r="J76" s="101"/>
      <c r="K76" s="100" t="str">
        <f>+IFERROR(INDEX(Table5[],MATCH(DATE(YEAR(G76),MONTH(G76),1),Table5[Month],0),MATCH(J76,Table5[#Headers],0)),"Rate Not Found")</f>
        <v>Rate Not Found</v>
      </c>
      <c r="L76" s="100" t="str">
        <f>IF(Table1[[#This Row],[Amount in original currency]]=0,"",(Table1[[#This Row],[Amount in original currency]]/Table1[[#This Row],[Exchange rate]]))</f>
        <v/>
      </c>
      <c r="M76" s="102" t="str">
        <f t="shared" si="2"/>
        <v/>
      </c>
      <c r="N76" s="103" t="str">
        <f>IF(OR(ISBLANK(J76),ISBLANK(G76),ISBLANK(K76)),"",IFERROR(IF(K76=INDEX('EC Rates Auto Load '!$F$2:$K$154,MATCH(J76,'EC Rates Auto Load '!$C$2:$C$154,0),MONTH(G76)),"Correct Fx Rate","Incorrect FX Rate"),"Currency not found"))</f>
        <v/>
      </c>
    </row>
    <row r="77" spans="1:14" x14ac:dyDescent="0.25">
      <c r="A77" s="47"/>
      <c r="B77" s="98"/>
      <c r="C77" s="98"/>
      <c r="D77" s="98"/>
      <c r="E77" s="98"/>
      <c r="F77" s="98"/>
      <c r="G77" s="98"/>
      <c r="H77" s="98"/>
      <c r="I77" s="100"/>
      <c r="J77" s="101"/>
      <c r="K77" s="100" t="str">
        <f>+IFERROR(INDEX(Table5[],MATCH(DATE(YEAR(G77),MONTH(G77),1),Table5[Month],0),MATCH(J77,Table5[#Headers],0)),"Rate Not Found")</f>
        <v>Rate Not Found</v>
      </c>
      <c r="L77" s="100" t="str">
        <f>IF(Table1[[#This Row],[Amount in original currency]]=0,"",(Table1[[#This Row],[Amount in original currency]]/Table1[[#This Row],[Exchange rate]]))</f>
        <v/>
      </c>
      <c r="M77" s="102" t="str">
        <f t="shared" si="2"/>
        <v/>
      </c>
      <c r="N77" s="103" t="str">
        <f>IF(OR(ISBLANK(J77),ISBLANK(G77),ISBLANK(K77)),"",IFERROR(IF(K77=INDEX('EC Rates Auto Load '!$F$2:$K$154,MATCH(J77,'EC Rates Auto Load '!$C$2:$C$154,0),MONTH(G77)),"Correct Fx Rate","Incorrect FX Rate"),"Currency not found"))</f>
        <v/>
      </c>
    </row>
    <row r="78" spans="1:14" x14ac:dyDescent="0.25">
      <c r="A78" s="47"/>
      <c r="B78" s="98"/>
      <c r="C78" s="98"/>
      <c r="D78" s="98"/>
      <c r="E78" s="98"/>
      <c r="F78" s="98"/>
      <c r="G78" s="98"/>
      <c r="H78" s="98"/>
      <c r="I78" s="100"/>
      <c r="J78" s="101"/>
      <c r="K78" s="100" t="str">
        <f>+IFERROR(INDEX(Table5[],MATCH(DATE(YEAR(G78),MONTH(G78),1),Table5[Month],0),MATCH(J78,Table5[#Headers],0)),"Rate Not Found")</f>
        <v>Rate Not Found</v>
      </c>
      <c r="L78" s="100" t="str">
        <f>IF(Table1[[#This Row],[Amount in original currency]]=0,"",(Table1[[#This Row],[Amount in original currency]]/Table1[[#This Row],[Exchange rate]]))</f>
        <v/>
      </c>
      <c r="M78" s="102" t="str">
        <f t="shared" si="2"/>
        <v/>
      </c>
      <c r="N78" s="103" t="str">
        <f>IF(OR(ISBLANK(J78),ISBLANK(G78),ISBLANK(K78)),"",IFERROR(IF(K78=INDEX('EC Rates Auto Load '!$F$2:$K$154,MATCH(J78,'EC Rates Auto Load '!$C$2:$C$154,0),MONTH(G78)),"Correct Fx Rate","Incorrect FX Rate"),"Currency not found"))</f>
        <v/>
      </c>
    </row>
    <row r="79" spans="1:14" x14ac:dyDescent="0.25">
      <c r="A79" s="47"/>
      <c r="B79" s="98"/>
      <c r="C79" s="98"/>
      <c r="D79" s="98"/>
      <c r="E79" s="98"/>
      <c r="F79" s="98"/>
      <c r="G79" s="98"/>
      <c r="H79" s="98"/>
      <c r="I79" s="100"/>
      <c r="J79" s="101"/>
      <c r="K79" s="100" t="str">
        <f>+IFERROR(INDEX(Table5[],MATCH(DATE(YEAR(G79),MONTH(G79),1),Table5[Month],0),MATCH(J79,Table5[#Headers],0)),"Rate Not Found")</f>
        <v>Rate Not Found</v>
      </c>
      <c r="L79" s="100" t="str">
        <f>IF(Table1[[#This Row],[Amount in original currency]]=0,"",(Table1[[#This Row],[Amount in original currency]]/Table1[[#This Row],[Exchange rate]]))</f>
        <v/>
      </c>
      <c r="M79" s="102" t="str">
        <f t="shared" si="2"/>
        <v/>
      </c>
      <c r="N79" s="103" t="str">
        <f>IF(OR(ISBLANK(J79),ISBLANK(G79),ISBLANK(K79)),"",IFERROR(IF(K79=INDEX('EC Rates Auto Load '!$F$2:$K$154,MATCH(J79,'EC Rates Auto Load '!$C$2:$C$154,0),MONTH(G79)),"Correct Fx Rate","Incorrect FX Rate"),"Currency not found"))</f>
        <v/>
      </c>
    </row>
    <row r="80" spans="1:14" x14ac:dyDescent="0.25">
      <c r="A80" s="47"/>
      <c r="B80" s="98"/>
      <c r="C80" s="98"/>
      <c r="D80" s="98"/>
      <c r="E80" s="98"/>
      <c r="F80" s="98"/>
      <c r="G80" s="98"/>
      <c r="H80" s="98"/>
      <c r="I80" s="100"/>
      <c r="J80" s="101"/>
      <c r="K80" s="100" t="str">
        <f>+IFERROR(INDEX(Table5[],MATCH(DATE(YEAR(G80),MONTH(G80),1),Table5[Month],0),MATCH(J80,Table5[#Headers],0)),"Rate Not Found")</f>
        <v>Rate Not Found</v>
      </c>
      <c r="L80" s="100" t="str">
        <f>IF(Table1[[#This Row],[Amount in original currency]]=0,"",(Table1[[#This Row],[Amount in original currency]]/Table1[[#This Row],[Exchange rate]]))</f>
        <v/>
      </c>
      <c r="M80" s="102" t="str">
        <f t="shared" si="2"/>
        <v/>
      </c>
      <c r="N80" s="103" t="str">
        <f>IF(OR(ISBLANK(J80),ISBLANK(G80),ISBLANK(K80)),"",IFERROR(IF(K80=INDEX('EC Rates Auto Load '!$F$2:$K$154,MATCH(J80,'EC Rates Auto Load '!$C$2:$C$154,0),MONTH(G80)),"Correct Fx Rate","Incorrect FX Rate"),"Currency not found"))</f>
        <v/>
      </c>
    </row>
    <row r="81" spans="1:14" x14ac:dyDescent="0.25">
      <c r="A81" s="47"/>
      <c r="B81" s="98"/>
      <c r="C81" s="98"/>
      <c r="D81" s="98"/>
      <c r="E81" s="98"/>
      <c r="F81" s="98"/>
      <c r="G81" s="98"/>
      <c r="H81" s="98"/>
      <c r="I81" s="100"/>
      <c r="J81" s="101"/>
      <c r="K81" s="100" t="str">
        <f>+IFERROR(INDEX(Table5[],MATCH(DATE(YEAR(G81),MONTH(G81),1),Table5[Month],0),MATCH(J81,Table5[#Headers],0)),"Rate Not Found")</f>
        <v>Rate Not Found</v>
      </c>
      <c r="L81" s="100" t="str">
        <f>IF(Table1[[#This Row],[Amount in original currency]]=0,"",(Table1[[#This Row],[Amount in original currency]]/Table1[[#This Row],[Exchange rate]]))</f>
        <v/>
      </c>
      <c r="M81" s="102" t="str">
        <f t="shared" si="2"/>
        <v/>
      </c>
      <c r="N81" s="103" t="str">
        <f>IF(OR(ISBLANK(J81),ISBLANK(G81),ISBLANK(K81)),"",IFERROR(IF(K81=INDEX('EC Rates Auto Load '!$F$2:$K$154,MATCH(J81,'EC Rates Auto Load '!$C$2:$C$154,0),MONTH(G81)),"Correct Fx Rate","Incorrect FX Rate"),"Currency not found"))</f>
        <v/>
      </c>
    </row>
    <row r="82" spans="1:14" x14ac:dyDescent="0.25">
      <c r="A82" s="47"/>
      <c r="B82" s="98"/>
      <c r="C82" s="98"/>
      <c r="D82" s="98"/>
      <c r="E82" s="98"/>
      <c r="F82" s="98"/>
      <c r="G82" s="98"/>
      <c r="H82" s="98"/>
      <c r="I82" s="100"/>
      <c r="J82" s="101"/>
      <c r="K82" s="100" t="str">
        <f>+IFERROR(INDEX(Table5[],MATCH(DATE(YEAR(G82),MONTH(G82),1),Table5[Month],0),MATCH(J82,Table5[#Headers],0)),"Rate Not Found")</f>
        <v>Rate Not Found</v>
      </c>
      <c r="L82" s="100" t="str">
        <f>IF(Table1[[#This Row],[Amount in original currency]]=0,"",(Table1[[#This Row],[Amount in original currency]]/Table1[[#This Row],[Exchange rate]]))</f>
        <v/>
      </c>
      <c r="M82" s="102" t="str">
        <f t="shared" si="2"/>
        <v/>
      </c>
      <c r="N82" s="103" t="str">
        <f>IF(OR(ISBLANK(J82),ISBLANK(G82),ISBLANK(K82)),"",IFERROR(IF(K82=INDEX('EC Rates Auto Load '!$F$2:$K$154,MATCH(J82,'EC Rates Auto Load '!$C$2:$C$154,0),MONTH(G82)),"Correct Fx Rate","Incorrect FX Rate"),"Currency not found"))</f>
        <v/>
      </c>
    </row>
    <row r="83" spans="1:14" x14ac:dyDescent="0.25">
      <c r="A83" s="47"/>
      <c r="B83" s="98"/>
      <c r="C83" s="98"/>
      <c r="D83" s="98"/>
      <c r="E83" s="98"/>
      <c r="F83" s="98"/>
      <c r="G83" s="98"/>
      <c r="H83" s="98"/>
      <c r="I83" s="100"/>
      <c r="J83" s="101"/>
      <c r="K83" s="100" t="str">
        <f>+IFERROR(INDEX(Table5[],MATCH(DATE(YEAR(G83),MONTH(G83),1),Table5[Month],0),MATCH(J83,Table5[#Headers],0)),"Rate Not Found")</f>
        <v>Rate Not Found</v>
      </c>
      <c r="L83" s="100" t="str">
        <f>IF(Table1[[#This Row],[Amount in original currency]]=0,"",(Table1[[#This Row],[Amount in original currency]]/Table1[[#This Row],[Exchange rate]]))</f>
        <v/>
      </c>
      <c r="M83" s="102" t="str">
        <f t="shared" si="2"/>
        <v/>
      </c>
      <c r="N83" s="103" t="str">
        <f>IF(OR(ISBLANK(J83),ISBLANK(G83),ISBLANK(K83)),"",IFERROR(IF(K83=INDEX('EC Rates Auto Load '!$F$2:$K$154,MATCH(J83,'EC Rates Auto Load '!$C$2:$C$154,0),MONTH(G83)),"Correct Fx Rate","Incorrect FX Rate"),"Currency not found"))</f>
        <v/>
      </c>
    </row>
    <row r="84" spans="1:14" x14ac:dyDescent="0.25">
      <c r="A84" s="47"/>
      <c r="B84" s="98"/>
      <c r="C84" s="98"/>
      <c r="D84" s="98"/>
      <c r="E84" s="98"/>
      <c r="F84" s="98"/>
      <c r="G84" s="98"/>
      <c r="H84" s="98"/>
      <c r="I84" s="100"/>
      <c r="J84" s="101"/>
      <c r="K84" s="100" t="str">
        <f>+IFERROR(INDEX(Table5[],MATCH(DATE(YEAR(G84),MONTH(G84),1),Table5[Month],0),MATCH(J84,Table5[#Headers],0)),"Rate Not Found")</f>
        <v>Rate Not Found</v>
      </c>
      <c r="L84" s="100" t="str">
        <f>IF(Table1[[#This Row],[Amount in original currency]]=0,"",(Table1[[#This Row],[Amount in original currency]]/Table1[[#This Row],[Exchange rate]]))</f>
        <v/>
      </c>
      <c r="M84" s="102" t="str">
        <f t="shared" si="2"/>
        <v/>
      </c>
      <c r="N84" s="103" t="str">
        <f>IF(OR(ISBLANK(J84),ISBLANK(G84),ISBLANK(K84)),"",IFERROR(IF(K84=INDEX('EC Rates Auto Load '!$F$2:$K$154,MATCH(J84,'EC Rates Auto Load '!$C$2:$C$154,0),MONTH(G84)),"Correct Fx Rate","Incorrect FX Rate"),"Currency not found"))</f>
        <v/>
      </c>
    </row>
    <row r="85" spans="1:14" x14ac:dyDescent="0.25">
      <c r="A85" s="47"/>
      <c r="B85" s="98"/>
      <c r="C85" s="98"/>
      <c r="D85" s="98"/>
      <c r="E85" s="98"/>
      <c r="F85" s="98"/>
      <c r="G85" s="98"/>
      <c r="H85" s="98"/>
      <c r="I85" s="100"/>
      <c r="J85" s="101"/>
      <c r="K85" s="100" t="str">
        <f>+IFERROR(INDEX(Table5[],MATCH(DATE(YEAR(G85),MONTH(G85),1),Table5[Month],0),MATCH(J85,Table5[#Headers],0)),"Rate Not Found")</f>
        <v>Rate Not Found</v>
      </c>
      <c r="L85" s="100" t="str">
        <f>IF(Table1[[#This Row],[Amount in original currency]]=0,"",(Table1[[#This Row],[Amount in original currency]]/Table1[[#This Row],[Exchange rate]]))</f>
        <v/>
      </c>
      <c r="M85" s="102" t="str">
        <f t="shared" si="2"/>
        <v/>
      </c>
      <c r="N85" s="103" t="str">
        <f>IF(OR(ISBLANK(J85),ISBLANK(G85),ISBLANK(K85)),"",IFERROR(IF(K85=INDEX('EC Rates Auto Load '!$F$2:$K$154,MATCH(J85,'EC Rates Auto Load '!$C$2:$C$154,0),MONTH(G85)),"Correct Fx Rate","Incorrect FX Rate"),"Currency not found"))</f>
        <v/>
      </c>
    </row>
    <row r="86" spans="1:14" x14ac:dyDescent="0.25">
      <c r="A86" s="47"/>
      <c r="B86" s="98"/>
      <c r="C86" s="98"/>
      <c r="D86" s="98"/>
      <c r="E86" s="98"/>
      <c r="F86" s="98"/>
      <c r="G86" s="98"/>
      <c r="H86" s="98"/>
      <c r="I86" s="100"/>
      <c r="J86" s="101"/>
      <c r="K86" s="100" t="str">
        <f>+IFERROR(INDEX(Table5[],MATCH(DATE(YEAR(G86),MONTH(G86),1),Table5[Month],0),MATCH(J86,Table5[#Headers],0)),"Rate Not Found")</f>
        <v>Rate Not Found</v>
      </c>
      <c r="L86" s="100" t="str">
        <f>IF(Table1[[#This Row],[Amount in original currency]]=0,"",(Table1[[#This Row],[Amount in original currency]]/Table1[[#This Row],[Exchange rate]]))</f>
        <v/>
      </c>
      <c r="M86" s="102" t="str">
        <f t="shared" si="2"/>
        <v/>
      </c>
      <c r="N86" s="103" t="str">
        <f>IF(OR(ISBLANK(J86),ISBLANK(G86),ISBLANK(K86)),"",IFERROR(IF(K86=INDEX('EC Rates Auto Load '!$F$2:$K$154,MATCH(J86,'EC Rates Auto Load '!$C$2:$C$154,0),MONTH(G86)),"Correct Fx Rate","Incorrect FX Rate"),"Currency not found"))</f>
        <v/>
      </c>
    </row>
    <row r="87" spans="1:14" x14ac:dyDescent="0.25">
      <c r="A87" s="47"/>
      <c r="B87" s="98"/>
      <c r="C87" s="98"/>
      <c r="D87" s="98"/>
      <c r="E87" s="98"/>
      <c r="F87" s="98"/>
      <c r="G87" s="98"/>
      <c r="H87" s="98"/>
      <c r="I87" s="100"/>
      <c r="J87" s="101"/>
      <c r="K87" s="100" t="str">
        <f>+IFERROR(INDEX(Table5[],MATCH(DATE(YEAR(G87),MONTH(G87),1),Table5[Month],0),MATCH(J87,Table5[#Headers],0)),"Rate Not Found")</f>
        <v>Rate Not Found</v>
      </c>
      <c r="L87" s="100" t="str">
        <f>IF(Table1[[#This Row],[Amount in original currency]]=0,"",(Table1[[#This Row],[Amount in original currency]]/Table1[[#This Row],[Exchange rate]]))</f>
        <v/>
      </c>
      <c r="M87" s="102" t="str">
        <f t="shared" si="2"/>
        <v/>
      </c>
      <c r="N87" s="103" t="str">
        <f>IF(OR(ISBLANK(J87),ISBLANK(G87),ISBLANK(K87)),"",IFERROR(IF(K87=INDEX('EC Rates Auto Load '!$F$2:$K$154,MATCH(J87,'EC Rates Auto Load '!$C$2:$C$154,0),MONTH(G87)),"Correct Fx Rate","Incorrect FX Rate"),"Currency not found"))</f>
        <v/>
      </c>
    </row>
    <row r="88" spans="1:14" x14ac:dyDescent="0.25">
      <c r="A88" s="47"/>
      <c r="B88" s="98"/>
      <c r="C88" s="98"/>
      <c r="D88" s="98"/>
      <c r="E88" s="98"/>
      <c r="F88" s="98"/>
      <c r="G88" s="98"/>
      <c r="H88" s="98"/>
      <c r="I88" s="100"/>
      <c r="J88" s="101"/>
      <c r="K88" s="100" t="str">
        <f>+IFERROR(INDEX(Table5[],MATCH(DATE(YEAR(G88),MONTH(G88),1),Table5[Month],0),MATCH(J88,Table5[#Headers],0)),"Rate Not Found")</f>
        <v>Rate Not Found</v>
      </c>
      <c r="L88" s="100" t="str">
        <f>IF(Table1[[#This Row],[Amount in original currency]]=0,"",(Table1[[#This Row],[Amount in original currency]]/Table1[[#This Row],[Exchange rate]]))</f>
        <v/>
      </c>
      <c r="M88" s="102" t="str">
        <f t="shared" si="2"/>
        <v/>
      </c>
      <c r="N88" s="103" t="str">
        <f>IF(OR(ISBLANK(J88),ISBLANK(G88),ISBLANK(K88)),"",IFERROR(IF(K88=INDEX('EC Rates Auto Load '!$F$2:$K$154,MATCH(J88,'EC Rates Auto Load '!$C$2:$C$154,0),MONTH(G88)),"Correct Fx Rate","Incorrect FX Rate"),"Currency not found"))</f>
        <v/>
      </c>
    </row>
    <row r="89" spans="1:14" x14ac:dyDescent="0.25">
      <c r="A89" s="47"/>
      <c r="B89" s="98"/>
      <c r="C89" s="98"/>
      <c r="D89" s="98"/>
      <c r="E89" s="98"/>
      <c r="F89" s="98"/>
      <c r="G89" s="98"/>
      <c r="H89" s="98"/>
      <c r="I89" s="100"/>
      <c r="J89" s="101"/>
      <c r="K89" s="100" t="str">
        <f>+IFERROR(INDEX(Table5[],MATCH(DATE(YEAR(G89),MONTH(G89),1),Table5[Month],0),MATCH(J89,Table5[#Headers],0)),"Rate Not Found")</f>
        <v>Rate Not Found</v>
      </c>
      <c r="L89" s="100" t="str">
        <f>IF(Table1[[#This Row],[Amount in original currency]]=0,"",(Table1[[#This Row],[Amount in original currency]]/Table1[[#This Row],[Exchange rate]]))</f>
        <v/>
      </c>
      <c r="M89" s="102" t="str">
        <f t="shared" si="2"/>
        <v/>
      </c>
      <c r="N89" s="103" t="str">
        <f>IF(OR(ISBLANK(J89),ISBLANK(G89),ISBLANK(K89)),"",IFERROR(IF(K89=INDEX('EC Rates Auto Load '!$F$2:$K$154,MATCH(J89,'EC Rates Auto Load '!$C$2:$C$154,0),MONTH(G89)),"Correct Fx Rate","Incorrect FX Rate"),"Currency not found"))</f>
        <v/>
      </c>
    </row>
    <row r="90" spans="1:14" x14ac:dyDescent="0.25">
      <c r="A90" s="47"/>
      <c r="B90" s="98"/>
      <c r="C90" s="98"/>
      <c r="D90" s="98"/>
      <c r="E90" s="98"/>
      <c r="F90" s="98"/>
      <c r="G90" s="98"/>
      <c r="H90" s="98"/>
      <c r="I90" s="100"/>
      <c r="J90" s="101"/>
      <c r="K90" s="100" t="str">
        <f>+IFERROR(INDEX(Table5[],MATCH(DATE(YEAR(G90),MONTH(G90),1),Table5[Month],0),MATCH(J90,Table5[#Headers],0)),"Rate Not Found")</f>
        <v>Rate Not Found</v>
      </c>
      <c r="L90" s="100" t="str">
        <f>IF(Table1[[#This Row],[Amount in original currency]]=0,"",(Table1[[#This Row],[Amount in original currency]]/Table1[[#This Row],[Exchange rate]]))</f>
        <v/>
      </c>
      <c r="M90" s="102" t="str">
        <f t="shared" si="2"/>
        <v/>
      </c>
      <c r="N90" s="103" t="str">
        <f>IF(OR(ISBLANK(J90),ISBLANK(G90),ISBLANK(K90)),"",IFERROR(IF(K90=INDEX('EC Rates Auto Load '!$F$2:$K$154,MATCH(J90,'EC Rates Auto Load '!$C$2:$C$154,0),MONTH(G90)),"Correct Fx Rate","Incorrect FX Rate"),"Currency not found"))</f>
        <v/>
      </c>
    </row>
    <row r="91" spans="1:14" x14ac:dyDescent="0.25">
      <c r="A91" s="47"/>
      <c r="B91" s="98"/>
      <c r="C91" s="98"/>
      <c r="D91" s="98"/>
      <c r="E91" s="98"/>
      <c r="F91" s="98"/>
      <c r="G91" s="98"/>
      <c r="H91" s="98"/>
      <c r="I91" s="100"/>
      <c r="J91" s="101"/>
      <c r="K91" s="100" t="str">
        <f>+IFERROR(INDEX(Table5[],MATCH(DATE(YEAR(G91),MONTH(G91),1),Table5[Month],0),MATCH(J91,Table5[#Headers],0)),"Rate Not Found")</f>
        <v>Rate Not Found</v>
      </c>
      <c r="L91" s="100" t="str">
        <f>IF(Table1[[#This Row],[Amount in original currency]]=0,"",(Table1[[#This Row],[Amount in original currency]]/Table1[[#This Row],[Exchange rate]]))</f>
        <v/>
      </c>
      <c r="M91" s="102" t="str">
        <f t="shared" si="2"/>
        <v/>
      </c>
      <c r="N91" s="103" t="str">
        <f>IF(OR(ISBLANK(J91),ISBLANK(G91),ISBLANK(K91)),"",IFERROR(IF(K91=INDEX('EC Rates Auto Load '!$F$2:$K$154,MATCH(J91,'EC Rates Auto Load '!$C$2:$C$154,0),MONTH(G91)),"Correct Fx Rate","Incorrect FX Rate"),"Currency not found"))</f>
        <v/>
      </c>
    </row>
    <row r="92" spans="1:14" x14ac:dyDescent="0.25">
      <c r="A92" s="47"/>
      <c r="B92" s="98"/>
      <c r="C92" s="98"/>
      <c r="D92" s="98"/>
      <c r="E92" s="98"/>
      <c r="F92" s="98"/>
      <c r="G92" s="98"/>
      <c r="H92" s="98"/>
      <c r="I92" s="100"/>
      <c r="J92" s="101"/>
      <c r="K92" s="100" t="str">
        <f>+IFERROR(INDEX(Table5[],MATCH(DATE(YEAR(G92),MONTH(G92),1),Table5[Month],0),MATCH(J92,Table5[#Headers],0)),"Rate Not Found")</f>
        <v>Rate Not Found</v>
      </c>
      <c r="L92" s="100" t="str">
        <f>IF(Table1[[#This Row],[Amount in original currency]]=0,"",(Table1[[#This Row],[Amount in original currency]]/Table1[[#This Row],[Exchange rate]]))</f>
        <v/>
      </c>
      <c r="M92" s="102" t="str">
        <f t="shared" si="2"/>
        <v/>
      </c>
      <c r="N92" s="103" t="str">
        <f>IF(OR(ISBLANK(J92),ISBLANK(G92),ISBLANK(K92)),"",IFERROR(IF(K92=INDEX('EC Rates Auto Load '!$F$2:$K$154,MATCH(J92,'EC Rates Auto Load '!$C$2:$C$154,0),MONTH(G92)),"Correct Fx Rate","Incorrect FX Rate"),"Currency not found"))</f>
        <v/>
      </c>
    </row>
    <row r="93" spans="1:14" x14ac:dyDescent="0.25">
      <c r="A93" s="47"/>
      <c r="B93" s="98"/>
      <c r="C93" s="98"/>
      <c r="D93" s="98"/>
      <c r="E93" s="98"/>
      <c r="F93" s="98"/>
      <c r="G93" s="98"/>
      <c r="H93" s="98"/>
      <c r="I93" s="100"/>
      <c r="J93" s="101"/>
      <c r="K93" s="100" t="str">
        <f>+IFERROR(INDEX(Table5[],MATCH(DATE(YEAR(G93),MONTH(G93),1),Table5[Month],0),MATCH(J93,Table5[#Headers],0)),"Rate Not Found")</f>
        <v>Rate Not Found</v>
      </c>
      <c r="L93" s="100" t="str">
        <f>IF(Table1[[#This Row],[Amount in original currency]]=0,"",(Table1[[#This Row],[Amount in original currency]]/Table1[[#This Row],[Exchange rate]]))</f>
        <v/>
      </c>
      <c r="M93" s="102" t="str">
        <f t="shared" si="2"/>
        <v/>
      </c>
      <c r="N93" s="103" t="str">
        <f>IF(OR(ISBLANK(J93),ISBLANK(G93),ISBLANK(K93)),"",IFERROR(IF(K93=INDEX('EC Rates Auto Load '!$F$2:$K$154,MATCH(J93,'EC Rates Auto Load '!$C$2:$C$154,0),MONTH(G93)),"Correct Fx Rate","Incorrect FX Rate"),"Currency not found"))</f>
        <v/>
      </c>
    </row>
    <row r="94" spans="1:14" x14ac:dyDescent="0.25">
      <c r="A94" s="47"/>
      <c r="B94" s="98"/>
      <c r="C94" s="98"/>
      <c r="D94" s="98"/>
      <c r="E94" s="98"/>
      <c r="F94" s="98"/>
      <c r="G94" s="98"/>
      <c r="H94" s="98"/>
      <c r="I94" s="100"/>
      <c r="J94" s="101"/>
      <c r="K94" s="100" t="str">
        <f>+IFERROR(INDEX(Table5[],MATCH(DATE(YEAR(G94),MONTH(G94),1),Table5[Month],0),MATCH(J94,Table5[#Headers],0)),"Rate Not Found")</f>
        <v>Rate Not Found</v>
      </c>
      <c r="L94" s="100" t="str">
        <f>IF(Table1[[#This Row],[Amount in original currency]]=0,"",(Table1[[#This Row],[Amount in original currency]]/Table1[[#This Row],[Exchange rate]]))</f>
        <v/>
      </c>
      <c r="M94" s="102" t="str">
        <f t="shared" si="2"/>
        <v/>
      </c>
      <c r="N94" s="103" t="str">
        <f>IF(OR(ISBLANK(J94),ISBLANK(G94),ISBLANK(K94)),"",IFERROR(IF(K94=INDEX('EC Rates Auto Load '!$F$2:$K$154,MATCH(J94,'EC Rates Auto Load '!$C$2:$C$154,0),MONTH(G94)),"Correct Fx Rate","Incorrect FX Rate"),"Currency not found"))</f>
        <v/>
      </c>
    </row>
    <row r="95" spans="1:14" x14ac:dyDescent="0.25">
      <c r="A95" s="47"/>
      <c r="B95" s="98"/>
      <c r="C95" s="98"/>
      <c r="D95" s="98"/>
      <c r="E95" s="98"/>
      <c r="F95" s="98"/>
      <c r="G95" s="98"/>
      <c r="H95" s="98"/>
      <c r="I95" s="100"/>
      <c r="J95" s="101"/>
      <c r="K95" s="100" t="str">
        <f>+IFERROR(INDEX(Table5[],MATCH(DATE(YEAR(G95),MONTH(G95),1),Table5[Month],0),MATCH(J95,Table5[#Headers],0)),"Rate Not Found")</f>
        <v>Rate Not Found</v>
      </c>
      <c r="L95" s="100" t="str">
        <f>IF(Table1[[#This Row],[Amount in original currency]]=0,"",(Table1[[#This Row],[Amount in original currency]]/Table1[[#This Row],[Exchange rate]]))</f>
        <v/>
      </c>
      <c r="M95" s="102" t="str">
        <f t="shared" si="2"/>
        <v/>
      </c>
      <c r="N95" s="103" t="str">
        <f>IF(OR(ISBLANK(J95),ISBLANK(G95),ISBLANK(K95)),"",IFERROR(IF(K95=INDEX('EC Rates Auto Load '!$F$2:$K$154,MATCH(J95,'EC Rates Auto Load '!$C$2:$C$154,0),MONTH(G95)),"Correct Fx Rate","Incorrect FX Rate"),"Currency not found"))</f>
        <v/>
      </c>
    </row>
    <row r="96" spans="1:14" x14ac:dyDescent="0.25">
      <c r="A96" s="47"/>
      <c r="B96" s="98"/>
      <c r="C96" s="98"/>
      <c r="D96" s="98"/>
      <c r="E96" s="98"/>
      <c r="F96" s="98"/>
      <c r="G96" s="98"/>
      <c r="H96" s="98"/>
      <c r="I96" s="100"/>
      <c r="J96" s="101"/>
      <c r="K96" s="100" t="str">
        <f>+IFERROR(INDEX(Table5[],MATCH(DATE(YEAR(G96),MONTH(G96),1),Table5[Month],0),MATCH(J96,Table5[#Headers],0)),"Rate Not Found")</f>
        <v>Rate Not Found</v>
      </c>
      <c r="L96" s="100" t="str">
        <f>IF(Table1[[#This Row],[Amount in original currency]]=0,"",(Table1[[#This Row],[Amount in original currency]]/Table1[[#This Row],[Exchange rate]]))</f>
        <v/>
      </c>
      <c r="M96" s="102" t="str">
        <f t="shared" si="2"/>
        <v/>
      </c>
      <c r="N96" s="103" t="str">
        <f>IF(OR(ISBLANK(J96),ISBLANK(G96),ISBLANK(K96)),"",IFERROR(IF(K96=INDEX('EC Rates Auto Load '!$F$2:$K$154,MATCH(J96,'EC Rates Auto Load '!$C$2:$C$154,0),MONTH(G96)),"Correct Fx Rate","Incorrect FX Rate"),"Currency not found"))</f>
        <v/>
      </c>
    </row>
    <row r="97" spans="1:14" x14ac:dyDescent="0.25">
      <c r="A97" s="47"/>
      <c r="B97" s="98"/>
      <c r="C97" s="98"/>
      <c r="D97" s="98"/>
      <c r="E97" s="98"/>
      <c r="F97" s="98"/>
      <c r="G97" s="98"/>
      <c r="H97" s="98"/>
      <c r="I97" s="100"/>
      <c r="J97" s="101"/>
      <c r="K97" s="100" t="str">
        <f>+IFERROR(INDEX(Table5[],MATCH(DATE(YEAR(G97),MONTH(G97),1),Table5[Month],0),MATCH(J97,Table5[#Headers],0)),"Rate Not Found")</f>
        <v>Rate Not Found</v>
      </c>
      <c r="L97" s="100" t="str">
        <f>IF(Table1[[#This Row],[Amount in original currency]]=0,"",(Table1[[#This Row],[Amount in original currency]]/Table1[[#This Row],[Exchange rate]]))</f>
        <v/>
      </c>
      <c r="M97" s="102" t="str">
        <f t="shared" si="2"/>
        <v/>
      </c>
      <c r="N97" s="103" t="str">
        <f>IF(OR(ISBLANK(J97),ISBLANK(G97),ISBLANK(K97)),"",IFERROR(IF(K97=INDEX('EC Rates Auto Load '!$F$2:$K$154,MATCH(J97,'EC Rates Auto Load '!$C$2:$C$154,0),MONTH(G97)),"Correct Fx Rate","Incorrect FX Rate"),"Currency not found"))</f>
        <v/>
      </c>
    </row>
    <row r="98" spans="1:14" x14ac:dyDescent="0.25">
      <c r="A98" s="47"/>
      <c r="B98" s="98"/>
      <c r="C98" s="98"/>
      <c r="D98" s="98"/>
      <c r="E98" s="98"/>
      <c r="F98" s="98"/>
      <c r="G98" s="98"/>
      <c r="H98" s="98"/>
      <c r="I98" s="100"/>
      <c r="J98" s="101"/>
      <c r="K98" s="100" t="str">
        <f>+IFERROR(INDEX(Table5[],MATCH(DATE(YEAR(G98),MONTH(G98),1),Table5[Month],0),MATCH(J98,Table5[#Headers],0)),"Rate Not Found")</f>
        <v>Rate Not Found</v>
      </c>
      <c r="L98" s="100" t="str">
        <f>IF(Table1[[#This Row],[Amount in original currency]]=0,"",(Table1[[#This Row],[Amount in original currency]]/Table1[[#This Row],[Exchange rate]]))</f>
        <v/>
      </c>
      <c r="M98" s="102" t="str">
        <f t="shared" si="2"/>
        <v/>
      </c>
      <c r="N98" s="103" t="str">
        <f>IF(OR(ISBLANK(J98),ISBLANK(G98),ISBLANK(K98)),"",IFERROR(IF(K98=INDEX('EC Rates Auto Load '!$F$2:$K$154,MATCH(J98,'EC Rates Auto Load '!$C$2:$C$154,0),MONTH(G98)),"Correct Fx Rate","Incorrect FX Rate"),"Currency not found"))</f>
        <v/>
      </c>
    </row>
    <row r="99" spans="1:14" x14ac:dyDescent="0.25">
      <c r="A99" s="47"/>
      <c r="B99" s="98"/>
      <c r="C99" s="98"/>
      <c r="D99" s="98"/>
      <c r="E99" s="98"/>
      <c r="F99" s="98"/>
      <c r="G99" s="98"/>
      <c r="H99" s="98"/>
      <c r="I99" s="100"/>
      <c r="J99" s="101"/>
      <c r="K99" s="100" t="str">
        <f>+IFERROR(INDEX(Table5[],MATCH(DATE(YEAR(G99),MONTH(G99),1),Table5[Month],0),MATCH(J99,Table5[#Headers],0)),"Rate Not Found")</f>
        <v>Rate Not Found</v>
      </c>
      <c r="L99" s="100" t="str">
        <f>IF(Table1[[#This Row],[Amount in original currency]]=0,"",(Table1[[#This Row],[Amount in original currency]]/Table1[[#This Row],[Exchange rate]]))</f>
        <v/>
      </c>
      <c r="M99" s="102" t="str">
        <f t="shared" si="2"/>
        <v/>
      </c>
      <c r="N99" s="103" t="str">
        <f>IF(OR(ISBLANK(J99),ISBLANK(G99),ISBLANK(K99)),"",IFERROR(IF(K99=INDEX('EC Rates Auto Load '!$F$2:$K$154,MATCH(J99,'EC Rates Auto Load '!$C$2:$C$154,0),MONTH(G99)),"Correct Fx Rate","Incorrect FX Rate"),"Currency not found"))</f>
        <v/>
      </c>
    </row>
    <row r="100" spans="1:14" x14ac:dyDescent="0.25">
      <c r="A100" s="47"/>
      <c r="B100" s="98"/>
      <c r="C100" s="98"/>
      <c r="D100" s="98"/>
      <c r="E100" s="98"/>
      <c r="F100" s="98"/>
      <c r="G100" s="98"/>
      <c r="H100" s="98"/>
      <c r="I100" s="100"/>
      <c r="J100" s="101"/>
      <c r="K100" s="100" t="str">
        <f>+IFERROR(INDEX(Table5[],MATCH(DATE(YEAR(G100),MONTH(G100),1),Table5[Month],0),MATCH(J100,Table5[#Headers],0)),"Rate Not Found")</f>
        <v>Rate Not Found</v>
      </c>
      <c r="L100" s="100" t="str">
        <f>IF(Table1[[#This Row],[Amount in original currency]]=0,"",(Table1[[#This Row],[Amount in original currency]]/Table1[[#This Row],[Exchange rate]]))</f>
        <v/>
      </c>
      <c r="M100" s="102" t="str">
        <f t="shared" si="2"/>
        <v/>
      </c>
      <c r="N100" s="103" t="str">
        <f>IF(OR(ISBLANK(J100),ISBLANK(G100),ISBLANK(K100)),"",IFERROR(IF(K100=INDEX('EC Rates Auto Load '!$F$2:$K$154,MATCH(J100,'EC Rates Auto Load '!$C$2:$C$154,0),MONTH(G100)),"Correct Fx Rate","Incorrect FX Rate"),"Currency not found"))</f>
        <v/>
      </c>
    </row>
    <row r="101" spans="1:14" x14ac:dyDescent="0.25">
      <c r="A101" s="47"/>
      <c r="B101" s="98"/>
      <c r="C101" s="98"/>
      <c r="D101" s="98"/>
      <c r="E101" s="98"/>
      <c r="F101" s="98"/>
      <c r="G101" s="98"/>
      <c r="H101" s="98"/>
      <c r="I101" s="100"/>
      <c r="J101" s="101"/>
      <c r="K101" s="100" t="str">
        <f>+IFERROR(INDEX(Table5[],MATCH(DATE(YEAR(G101),MONTH(G101),1),Table5[Month],0),MATCH(J101,Table5[#Headers],0)),"Rate Not Found")</f>
        <v>Rate Not Found</v>
      </c>
      <c r="L101" s="100" t="str">
        <f>IF(Table1[[#This Row],[Amount in original currency]]=0,"",(Table1[[#This Row],[Amount in original currency]]/Table1[[#This Row],[Exchange rate]]))</f>
        <v/>
      </c>
      <c r="M101" s="102" t="str">
        <f t="shared" si="2"/>
        <v/>
      </c>
      <c r="N101" s="103" t="str">
        <f>IF(OR(ISBLANK(J101),ISBLANK(G101),ISBLANK(K101)),"",IFERROR(IF(K101=INDEX('EC Rates Auto Load '!$F$2:$K$154,MATCH(J101,'EC Rates Auto Load '!$C$2:$C$154,0),MONTH(G101)),"Correct Fx Rate","Incorrect FX Rate"),"Currency not found"))</f>
        <v/>
      </c>
    </row>
    <row r="102" spans="1:14" x14ac:dyDescent="0.25">
      <c r="A102" s="47"/>
      <c r="B102" s="98"/>
      <c r="C102" s="98"/>
      <c r="D102" s="98"/>
      <c r="E102" s="98"/>
      <c r="F102" s="98"/>
      <c r="G102" s="98"/>
      <c r="H102" s="98"/>
      <c r="I102" s="100"/>
      <c r="J102" s="101"/>
      <c r="K102" s="100" t="str">
        <f>+IFERROR(INDEX(Table5[],MATCH(DATE(YEAR(G102),MONTH(G102),1),Table5[Month],0),MATCH(J102,Table5[#Headers],0)),"Rate Not Found")</f>
        <v>Rate Not Found</v>
      </c>
      <c r="L102" s="100" t="str">
        <f>IF(Table1[[#This Row],[Amount in original currency]]=0,"",(Table1[[#This Row],[Amount in original currency]]/Table1[[#This Row],[Exchange rate]]))</f>
        <v/>
      </c>
      <c r="M102" s="102" t="str">
        <f t="shared" si="2"/>
        <v/>
      </c>
      <c r="N102" s="103" t="str">
        <f>IF(OR(ISBLANK(J102),ISBLANK(G102),ISBLANK(K102)),"",IFERROR(IF(K102=INDEX('EC Rates Auto Load '!$F$2:$K$154,MATCH(J102,'EC Rates Auto Load '!$C$2:$C$154,0),MONTH(G102)),"Correct Fx Rate","Incorrect FX Rate"),"Currency not found"))</f>
        <v/>
      </c>
    </row>
    <row r="103" spans="1:14" x14ac:dyDescent="0.25">
      <c r="A103" s="47"/>
      <c r="B103" s="98"/>
      <c r="C103" s="98"/>
      <c r="D103" s="98"/>
      <c r="E103" s="98"/>
      <c r="F103" s="98"/>
      <c r="G103" s="98"/>
      <c r="H103" s="98"/>
      <c r="I103" s="100"/>
      <c r="J103" s="101"/>
      <c r="K103" s="100" t="str">
        <f>+IFERROR(INDEX(Table5[],MATCH(DATE(YEAR(G103),MONTH(G103),1),Table5[Month],0),MATCH(J103,Table5[#Headers],0)),"Rate Not Found")</f>
        <v>Rate Not Found</v>
      </c>
      <c r="L103" s="100" t="str">
        <f>IF(Table1[[#This Row],[Amount in original currency]]=0,"",(Table1[[#This Row],[Amount in original currency]]/Table1[[#This Row],[Exchange rate]]))</f>
        <v/>
      </c>
      <c r="M103" s="102" t="str">
        <f t="shared" si="2"/>
        <v/>
      </c>
      <c r="N103" s="103" t="str">
        <f>IF(OR(ISBLANK(J103),ISBLANK(G103),ISBLANK(K103)),"",IFERROR(IF(K103=INDEX('EC Rates Auto Load '!$F$2:$K$154,MATCH(J103,'EC Rates Auto Load '!$C$2:$C$154,0),MONTH(G103)),"Correct Fx Rate","Incorrect FX Rate"),"Currency not found"))</f>
        <v/>
      </c>
    </row>
    <row r="104" spans="1:14" x14ac:dyDescent="0.25">
      <c r="A104" s="47"/>
      <c r="B104" s="98"/>
      <c r="C104" s="98"/>
      <c r="D104" s="98"/>
      <c r="E104" s="98"/>
      <c r="F104" s="98"/>
      <c r="G104" s="98"/>
      <c r="H104" s="98"/>
      <c r="I104" s="100"/>
      <c r="J104" s="101"/>
      <c r="K104" s="100" t="str">
        <f>+IFERROR(INDEX(Table5[],MATCH(DATE(YEAR(G104),MONTH(G104),1),Table5[Month],0),MATCH(J104,Table5[#Headers],0)),"Rate Not Found")</f>
        <v>Rate Not Found</v>
      </c>
      <c r="L104" s="100" t="str">
        <f>IF(Table1[[#This Row],[Amount in original currency]]=0,"",(Table1[[#This Row],[Amount in original currency]]/Table1[[#This Row],[Exchange rate]]))</f>
        <v/>
      </c>
      <c r="M104" s="102" t="str">
        <f t="shared" si="2"/>
        <v/>
      </c>
      <c r="N104" s="103" t="str">
        <f>IF(OR(ISBLANK(J104),ISBLANK(G104),ISBLANK(K104)),"",IFERROR(IF(K104=INDEX('EC Rates Auto Load '!$F$2:$K$154,MATCH(J104,'EC Rates Auto Load '!$C$2:$C$154,0),MONTH(G104)),"Correct Fx Rate","Incorrect FX Rate"),"Currency not found"))</f>
        <v/>
      </c>
    </row>
    <row r="105" spans="1:14" x14ac:dyDescent="0.25">
      <c r="A105" s="47"/>
      <c r="B105" s="98"/>
      <c r="C105" s="98"/>
      <c r="D105" s="98"/>
      <c r="E105" s="98"/>
      <c r="F105" s="98"/>
      <c r="G105" s="98"/>
      <c r="H105" s="98"/>
      <c r="I105" s="100"/>
      <c r="J105" s="101"/>
      <c r="K105" s="100" t="str">
        <f>+IFERROR(INDEX(Table5[],MATCH(DATE(YEAR(G105),MONTH(G105),1),Table5[Month],0),MATCH(J105,Table5[#Headers],0)),"Rate Not Found")</f>
        <v>Rate Not Found</v>
      </c>
      <c r="L105" s="100" t="str">
        <f>IF(Table1[[#This Row],[Amount in original currency]]=0,"",(Table1[[#This Row],[Amount in original currency]]/Table1[[#This Row],[Exchange rate]]))</f>
        <v/>
      </c>
      <c r="M105" s="102" t="str">
        <f t="shared" si="2"/>
        <v/>
      </c>
      <c r="N105" s="103" t="str">
        <f>IF(OR(ISBLANK(J105),ISBLANK(G105),ISBLANK(K105)),"",IFERROR(IF(K105=INDEX('EC Rates Auto Load '!$F$2:$K$154,MATCH(J105,'EC Rates Auto Load '!$C$2:$C$154,0),MONTH(G105)),"Correct Fx Rate","Incorrect FX Rate"),"Currency not found"))</f>
        <v/>
      </c>
    </row>
    <row r="106" spans="1:14" x14ac:dyDescent="0.25">
      <c r="A106" s="47"/>
      <c r="B106" s="98"/>
      <c r="C106" s="98"/>
      <c r="D106" s="98"/>
      <c r="E106" s="98"/>
      <c r="F106" s="98"/>
      <c r="G106" s="98"/>
      <c r="H106" s="98"/>
      <c r="I106" s="100"/>
      <c r="J106" s="101"/>
      <c r="K106" s="100" t="str">
        <f>+IFERROR(INDEX(Table5[],MATCH(DATE(YEAR(G106),MONTH(G106),1),Table5[Month],0),MATCH(J106,Table5[#Headers],0)),"Rate Not Found")</f>
        <v>Rate Not Found</v>
      </c>
      <c r="L106" s="100" t="str">
        <f>IF(Table1[[#This Row],[Amount in original currency]]=0,"",(Table1[[#This Row],[Amount in original currency]]/Table1[[#This Row],[Exchange rate]]))</f>
        <v/>
      </c>
      <c r="M106" s="102" t="str">
        <f t="shared" ref="M106:M137" si="3">IF(ISBLANK(G106),"",IF(AND(G106&gt;=$G$4,G106&lt;=$I$4),"Within","Outside reporting period"))</f>
        <v/>
      </c>
      <c r="N106" s="103" t="str">
        <f>IF(OR(ISBLANK(J106),ISBLANK(G106),ISBLANK(K106)),"",IFERROR(IF(K106=INDEX('EC Rates Auto Load '!$F$2:$K$154,MATCH(J106,'EC Rates Auto Load '!$C$2:$C$154,0),MONTH(G106)),"Correct Fx Rate","Incorrect FX Rate"),"Currency not found"))</f>
        <v/>
      </c>
    </row>
    <row r="107" spans="1:14" x14ac:dyDescent="0.25">
      <c r="A107" s="47"/>
      <c r="B107" s="98"/>
      <c r="C107" s="98"/>
      <c r="D107" s="98"/>
      <c r="E107" s="98"/>
      <c r="F107" s="98"/>
      <c r="G107" s="98"/>
      <c r="H107" s="98"/>
      <c r="I107" s="100"/>
      <c r="J107" s="101"/>
      <c r="K107" s="100" t="str">
        <f>+IFERROR(INDEX(Table5[],MATCH(DATE(YEAR(G107),MONTH(G107),1),Table5[Month],0),MATCH(J107,Table5[#Headers],0)),"Rate Not Found")</f>
        <v>Rate Not Found</v>
      </c>
      <c r="L107" s="100" t="str">
        <f>IF(Table1[[#This Row],[Amount in original currency]]=0,"",(Table1[[#This Row],[Amount in original currency]]/Table1[[#This Row],[Exchange rate]]))</f>
        <v/>
      </c>
      <c r="M107" s="102" t="str">
        <f t="shared" si="3"/>
        <v/>
      </c>
      <c r="N107" s="103" t="str">
        <f>IF(OR(ISBLANK(J107),ISBLANK(G107),ISBLANK(K107)),"",IFERROR(IF(K107=INDEX('EC Rates Auto Load '!$F$2:$K$154,MATCH(J107,'EC Rates Auto Load '!$C$2:$C$154,0),MONTH(G107)),"Correct Fx Rate","Incorrect FX Rate"),"Currency not found"))</f>
        <v/>
      </c>
    </row>
    <row r="108" spans="1:14" x14ac:dyDescent="0.25">
      <c r="A108" s="47"/>
      <c r="B108" s="98"/>
      <c r="C108" s="98"/>
      <c r="D108" s="98"/>
      <c r="E108" s="98"/>
      <c r="F108" s="98"/>
      <c r="G108" s="98"/>
      <c r="H108" s="98"/>
      <c r="I108" s="100"/>
      <c r="J108" s="101"/>
      <c r="K108" s="100" t="str">
        <f>+IFERROR(INDEX(Table5[],MATCH(DATE(YEAR(G108),MONTH(G108),1),Table5[Month],0),MATCH(J108,Table5[#Headers],0)),"Rate Not Found")</f>
        <v>Rate Not Found</v>
      </c>
      <c r="L108" s="100" t="str">
        <f>IF(Table1[[#This Row],[Amount in original currency]]=0,"",(Table1[[#This Row],[Amount in original currency]]/Table1[[#This Row],[Exchange rate]]))</f>
        <v/>
      </c>
      <c r="M108" s="102" t="str">
        <f t="shared" si="3"/>
        <v/>
      </c>
      <c r="N108" s="103" t="str">
        <f>IF(OR(ISBLANK(J108),ISBLANK(G108),ISBLANK(K108)),"",IFERROR(IF(K108=INDEX('EC Rates Auto Load '!$F$2:$K$154,MATCH(J108,'EC Rates Auto Load '!$C$2:$C$154,0),MONTH(G108)),"Correct Fx Rate","Incorrect FX Rate"),"Currency not found"))</f>
        <v/>
      </c>
    </row>
    <row r="109" spans="1:14" x14ac:dyDescent="0.25">
      <c r="A109" s="47"/>
      <c r="B109" s="98"/>
      <c r="C109" s="98"/>
      <c r="D109" s="98"/>
      <c r="E109" s="98"/>
      <c r="F109" s="98"/>
      <c r="G109" s="98"/>
      <c r="H109" s="98"/>
      <c r="I109" s="100"/>
      <c r="J109" s="101"/>
      <c r="K109" s="100" t="str">
        <f>+IFERROR(INDEX(Table5[],MATCH(DATE(YEAR(G109),MONTH(G109),1),Table5[Month],0),MATCH(J109,Table5[#Headers],0)),"Rate Not Found")</f>
        <v>Rate Not Found</v>
      </c>
      <c r="L109" s="100" t="str">
        <f>IF(Table1[[#This Row],[Amount in original currency]]=0,"",(Table1[[#This Row],[Amount in original currency]]/Table1[[#This Row],[Exchange rate]]))</f>
        <v/>
      </c>
      <c r="M109" s="102" t="str">
        <f t="shared" si="3"/>
        <v/>
      </c>
      <c r="N109" s="103" t="str">
        <f>IF(OR(ISBLANK(J109),ISBLANK(G109),ISBLANK(K109)),"",IFERROR(IF(K109=INDEX('EC Rates Auto Load '!$F$2:$K$154,MATCH(J109,'EC Rates Auto Load '!$C$2:$C$154,0),MONTH(G109)),"Correct Fx Rate","Incorrect FX Rate"),"Currency not found"))</f>
        <v/>
      </c>
    </row>
    <row r="110" spans="1:14" x14ac:dyDescent="0.25">
      <c r="A110" s="47"/>
      <c r="B110" s="98"/>
      <c r="C110" s="98"/>
      <c r="D110" s="98"/>
      <c r="E110" s="98"/>
      <c r="F110" s="98"/>
      <c r="G110" s="98"/>
      <c r="H110" s="98"/>
      <c r="I110" s="100"/>
      <c r="J110" s="101"/>
      <c r="K110" s="100" t="str">
        <f>+IFERROR(INDEX(Table5[],MATCH(DATE(YEAR(G110),MONTH(G110),1),Table5[Month],0),MATCH(J110,Table5[#Headers],0)),"Rate Not Found")</f>
        <v>Rate Not Found</v>
      </c>
      <c r="L110" s="100" t="str">
        <f>IF(Table1[[#This Row],[Amount in original currency]]=0,"",(Table1[[#This Row],[Amount in original currency]]/Table1[[#This Row],[Exchange rate]]))</f>
        <v/>
      </c>
      <c r="M110" s="102" t="str">
        <f t="shared" si="3"/>
        <v/>
      </c>
      <c r="N110" s="103" t="str">
        <f>IF(OR(ISBLANK(J110),ISBLANK(G110),ISBLANK(K110)),"",IFERROR(IF(K110=INDEX('EC Rates Auto Load '!$F$2:$K$154,MATCH(J110,'EC Rates Auto Load '!$C$2:$C$154,0),MONTH(G110)),"Correct Fx Rate","Incorrect FX Rate"),"Currency not found"))</f>
        <v/>
      </c>
    </row>
    <row r="111" spans="1:14" x14ac:dyDescent="0.25">
      <c r="A111" s="47"/>
      <c r="B111" s="98"/>
      <c r="C111" s="98"/>
      <c r="D111" s="98"/>
      <c r="E111" s="98"/>
      <c r="F111" s="98"/>
      <c r="G111" s="98"/>
      <c r="H111" s="98"/>
      <c r="I111" s="100"/>
      <c r="J111" s="101"/>
      <c r="K111" s="100" t="str">
        <f>+IFERROR(INDEX(Table5[],MATCH(DATE(YEAR(G111),MONTH(G111),1),Table5[Month],0),MATCH(J111,Table5[#Headers],0)),"Rate Not Found")</f>
        <v>Rate Not Found</v>
      </c>
      <c r="L111" s="100" t="str">
        <f>IF(Table1[[#This Row],[Amount in original currency]]=0,"",(Table1[[#This Row],[Amount in original currency]]/Table1[[#This Row],[Exchange rate]]))</f>
        <v/>
      </c>
      <c r="M111" s="102" t="str">
        <f t="shared" si="3"/>
        <v/>
      </c>
      <c r="N111" s="103" t="str">
        <f>IF(OR(ISBLANK(J111),ISBLANK(G111),ISBLANK(K111)),"",IFERROR(IF(K111=INDEX('EC Rates Auto Load '!$F$2:$K$154,MATCH(J111,'EC Rates Auto Load '!$C$2:$C$154,0),MONTH(G111)),"Correct Fx Rate","Incorrect FX Rate"),"Currency not found"))</f>
        <v/>
      </c>
    </row>
    <row r="112" spans="1:14" x14ac:dyDescent="0.25">
      <c r="A112" s="47"/>
      <c r="B112" s="98"/>
      <c r="C112" s="98"/>
      <c r="D112" s="98"/>
      <c r="E112" s="98"/>
      <c r="F112" s="98"/>
      <c r="G112" s="98"/>
      <c r="H112" s="98"/>
      <c r="I112" s="100"/>
      <c r="J112" s="101"/>
      <c r="K112" s="100" t="str">
        <f>+IFERROR(INDEX(Table5[],MATCH(DATE(YEAR(G112),MONTH(G112),1),Table5[Month],0),MATCH(J112,Table5[#Headers],0)),"Rate Not Found")</f>
        <v>Rate Not Found</v>
      </c>
      <c r="L112" s="100" t="str">
        <f>IF(Table1[[#This Row],[Amount in original currency]]=0,"",(Table1[[#This Row],[Amount in original currency]]/Table1[[#This Row],[Exchange rate]]))</f>
        <v/>
      </c>
      <c r="M112" s="102" t="str">
        <f t="shared" si="3"/>
        <v/>
      </c>
      <c r="N112" s="103" t="str">
        <f>IF(OR(ISBLANK(J112),ISBLANK(G112),ISBLANK(K112)),"",IFERROR(IF(K112=INDEX('EC Rates Auto Load '!$F$2:$K$154,MATCH(J112,'EC Rates Auto Load '!$C$2:$C$154,0),MONTH(G112)),"Correct Fx Rate","Incorrect FX Rate"),"Currency not found"))</f>
        <v/>
      </c>
    </row>
    <row r="113" spans="1:14" x14ac:dyDescent="0.25">
      <c r="A113" s="47"/>
      <c r="B113" s="98"/>
      <c r="C113" s="98"/>
      <c r="D113" s="98"/>
      <c r="E113" s="98"/>
      <c r="F113" s="98"/>
      <c r="G113" s="98"/>
      <c r="H113" s="98"/>
      <c r="I113" s="100"/>
      <c r="J113" s="101"/>
      <c r="K113" s="100" t="str">
        <f>+IFERROR(INDEX(Table5[],MATCH(DATE(YEAR(G113),MONTH(G113),1),Table5[Month],0),MATCH(J113,Table5[#Headers],0)),"Rate Not Found")</f>
        <v>Rate Not Found</v>
      </c>
      <c r="L113" s="100" t="str">
        <f>IF(Table1[[#This Row],[Amount in original currency]]=0,"",(Table1[[#This Row],[Amount in original currency]]/Table1[[#This Row],[Exchange rate]]))</f>
        <v/>
      </c>
      <c r="M113" s="102" t="str">
        <f t="shared" si="3"/>
        <v/>
      </c>
      <c r="N113" s="103" t="str">
        <f>IF(OR(ISBLANK(J113),ISBLANK(G113),ISBLANK(K113)),"",IFERROR(IF(K113=INDEX('EC Rates Auto Load '!$F$2:$K$154,MATCH(J113,'EC Rates Auto Load '!$C$2:$C$154,0),MONTH(G113)),"Correct Fx Rate","Incorrect FX Rate"),"Currency not found"))</f>
        <v/>
      </c>
    </row>
    <row r="114" spans="1:14" x14ac:dyDescent="0.25">
      <c r="A114" s="47"/>
      <c r="B114" s="98"/>
      <c r="C114" s="98"/>
      <c r="D114" s="98"/>
      <c r="E114" s="98"/>
      <c r="F114" s="98"/>
      <c r="G114" s="98"/>
      <c r="H114" s="98"/>
      <c r="I114" s="100"/>
      <c r="J114" s="101"/>
      <c r="K114" s="100" t="str">
        <f>+IFERROR(INDEX(Table5[],MATCH(DATE(YEAR(G114),MONTH(G114),1),Table5[Month],0),MATCH(J114,Table5[#Headers],0)),"Rate Not Found")</f>
        <v>Rate Not Found</v>
      </c>
      <c r="L114" s="100" t="str">
        <f>IF(Table1[[#This Row],[Amount in original currency]]=0,"",(Table1[[#This Row],[Amount in original currency]]/Table1[[#This Row],[Exchange rate]]))</f>
        <v/>
      </c>
      <c r="M114" s="102" t="str">
        <f t="shared" si="3"/>
        <v/>
      </c>
      <c r="N114" s="103" t="str">
        <f>IF(OR(ISBLANK(J114),ISBLANK(G114),ISBLANK(K114)),"",IFERROR(IF(K114=INDEX('EC Rates Auto Load '!$F$2:$K$154,MATCH(J114,'EC Rates Auto Load '!$C$2:$C$154,0),MONTH(G114)),"Correct Fx Rate","Incorrect FX Rate"),"Currency not found"))</f>
        <v/>
      </c>
    </row>
    <row r="115" spans="1:14" x14ac:dyDescent="0.25">
      <c r="A115" s="47"/>
      <c r="B115" s="98"/>
      <c r="C115" s="98"/>
      <c r="D115" s="98"/>
      <c r="E115" s="98"/>
      <c r="F115" s="98"/>
      <c r="G115" s="98"/>
      <c r="H115" s="98"/>
      <c r="I115" s="100"/>
      <c r="J115" s="101"/>
      <c r="K115" s="100" t="str">
        <f>+IFERROR(INDEX(Table5[],MATCH(DATE(YEAR(G115),MONTH(G115),1),Table5[Month],0),MATCH(J115,Table5[#Headers],0)),"Rate Not Found")</f>
        <v>Rate Not Found</v>
      </c>
      <c r="L115" s="100" t="str">
        <f>IF(Table1[[#This Row],[Amount in original currency]]=0,"",(Table1[[#This Row],[Amount in original currency]]/Table1[[#This Row],[Exchange rate]]))</f>
        <v/>
      </c>
      <c r="M115" s="102" t="str">
        <f t="shared" si="3"/>
        <v/>
      </c>
      <c r="N115" s="103" t="str">
        <f>IF(OR(ISBLANK(J115),ISBLANK(G115),ISBLANK(K115)),"",IFERROR(IF(K115=INDEX('EC Rates Auto Load '!$F$2:$K$154,MATCH(J115,'EC Rates Auto Load '!$C$2:$C$154,0),MONTH(G115)),"Correct Fx Rate","Incorrect FX Rate"),"Currency not found"))</f>
        <v/>
      </c>
    </row>
    <row r="116" spans="1:14" x14ac:dyDescent="0.25">
      <c r="A116" s="47"/>
      <c r="B116" s="98"/>
      <c r="C116" s="98"/>
      <c r="D116" s="98"/>
      <c r="E116" s="98"/>
      <c r="F116" s="98"/>
      <c r="G116" s="98"/>
      <c r="H116" s="98"/>
      <c r="I116" s="100"/>
      <c r="J116" s="101"/>
      <c r="K116" s="100" t="str">
        <f>+IFERROR(INDEX(Table5[],MATCH(DATE(YEAR(G116),MONTH(G116),1),Table5[Month],0),MATCH(J116,Table5[#Headers],0)),"Rate Not Found")</f>
        <v>Rate Not Found</v>
      </c>
      <c r="L116" s="100" t="str">
        <f>IF(Table1[[#This Row],[Amount in original currency]]=0,"",(Table1[[#This Row],[Amount in original currency]]/Table1[[#This Row],[Exchange rate]]))</f>
        <v/>
      </c>
      <c r="M116" s="102" t="str">
        <f t="shared" si="3"/>
        <v/>
      </c>
      <c r="N116" s="103" t="str">
        <f>IF(OR(ISBLANK(J116),ISBLANK(G116),ISBLANK(K116)),"",IFERROR(IF(K116=INDEX('EC Rates Auto Load '!$F$2:$K$154,MATCH(J116,'EC Rates Auto Load '!$C$2:$C$154,0),MONTH(G116)),"Correct Fx Rate","Incorrect FX Rate"),"Currency not found"))</f>
        <v/>
      </c>
    </row>
    <row r="117" spans="1:14" x14ac:dyDescent="0.25">
      <c r="A117" s="47"/>
      <c r="B117" s="98"/>
      <c r="C117" s="98"/>
      <c r="D117" s="98"/>
      <c r="E117" s="98"/>
      <c r="F117" s="98"/>
      <c r="G117" s="98"/>
      <c r="H117" s="98"/>
      <c r="I117" s="100"/>
      <c r="J117" s="101"/>
      <c r="K117" s="100" t="str">
        <f>+IFERROR(INDEX(Table5[],MATCH(DATE(YEAR(G117),MONTH(G117),1),Table5[Month],0),MATCH(J117,Table5[#Headers],0)),"Rate Not Found")</f>
        <v>Rate Not Found</v>
      </c>
      <c r="L117" s="100" t="str">
        <f>IF(Table1[[#This Row],[Amount in original currency]]=0,"",(Table1[[#This Row],[Amount in original currency]]/Table1[[#This Row],[Exchange rate]]))</f>
        <v/>
      </c>
      <c r="M117" s="102" t="str">
        <f t="shared" si="3"/>
        <v/>
      </c>
      <c r="N117" s="103" t="str">
        <f>IF(OR(ISBLANK(J117),ISBLANK(G117),ISBLANK(K117)),"",IFERROR(IF(K117=INDEX('EC Rates Auto Load '!$F$2:$K$154,MATCH(J117,'EC Rates Auto Load '!$C$2:$C$154,0),MONTH(G117)),"Correct Fx Rate","Incorrect FX Rate"),"Currency not found"))</f>
        <v/>
      </c>
    </row>
    <row r="118" spans="1:14" x14ac:dyDescent="0.25">
      <c r="A118" s="47"/>
      <c r="B118" s="98"/>
      <c r="C118" s="98"/>
      <c r="D118" s="98"/>
      <c r="E118" s="98"/>
      <c r="F118" s="98"/>
      <c r="G118" s="98"/>
      <c r="H118" s="98"/>
      <c r="I118" s="100"/>
      <c r="J118" s="101"/>
      <c r="K118" s="100" t="str">
        <f>+IFERROR(INDEX(Table5[],MATCH(DATE(YEAR(G118),MONTH(G118),1),Table5[Month],0),MATCH(J118,Table5[#Headers],0)),"Rate Not Found")</f>
        <v>Rate Not Found</v>
      </c>
      <c r="L118" s="100" t="str">
        <f>IF(Table1[[#This Row],[Amount in original currency]]=0,"",(Table1[[#This Row],[Amount in original currency]]/Table1[[#This Row],[Exchange rate]]))</f>
        <v/>
      </c>
      <c r="M118" s="102" t="str">
        <f t="shared" si="3"/>
        <v/>
      </c>
      <c r="N118" s="103" t="str">
        <f>IF(OR(ISBLANK(J118),ISBLANK(G118),ISBLANK(K118)),"",IFERROR(IF(K118=INDEX('EC Rates Auto Load '!$F$2:$K$154,MATCH(J118,'EC Rates Auto Load '!$C$2:$C$154,0),MONTH(G118)),"Correct Fx Rate","Incorrect FX Rate"),"Currency not found"))</f>
        <v/>
      </c>
    </row>
    <row r="119" spans="1:14" x14ac:dyDescent="0.25">
      <c r="A119" s="47"/>
      <c r="B119" s="98"/>
      <c r="C119" s="98"/>
      <c r="D119" s="98"/>
      <c r="E119" s="98"/>
      <c r="F119" s="98"/>
      <c r="G119" s="98"/>
      <c r="H119" s="98"/>
      <c r="I119" s="100"/>
      <c r="J119" s="101"/>
      <c r="K119" s="100" t="str">
        <f>+IFERROR(INDEX(Table5[],MATCH(DATE(YEAR(G119),MONTH(G119),1),Table5[Month],0),MATCH(J119,Table5[#Headers],0)),"Rate Not Found")</f>
        <v>Rate Not Found</v>
      </c>
      <c r="L119" s="100" t="str">
        <f>IF(Table1[[#This Row],[Amount in original currency]]=0,"",(Table1[[#This Row],[Amount in original currency]]/Table1[[#This Row],[Exchange rate]]))</f>
        <v/>
      </c>
      <c r="M119" s="102" t="str">
        <f t="shared" si="3"/>
        <v/>
      </c>
      <c r="N119" s="103" t="str">
        <f>IF(OR(ISBLANK(J119),ISBLANK(G119),ISBLANK(K119)),"",IFERROR(IF(K119=INDEX('EC Rates Auto Load '!$F$2:$K$154,MATCH(J119,'EC Rates Auto Load '!$C$2:$C$154,0),MONTH(G119)),"Correct Fx Rate","Incorrect FX Rate"),"Currency not found"))</f>
        <v/>
      </c>
    </row>
    <row r="120" spans="1:14" x14ac:dyDescent="0.25">
      <c r="A120" s="47"/>
      <c r="B120" s="98"/>
      <c r="C120" s="98"/>
      <c r="D120" s="98"/>
      <c r="E120" s="98"/>
      <c r="F120" s="98"/>
      <c r="G120" s="98"/>
      <c r="H120" s="98"/>
      <c r="I120" s="100"/>
      <c r="J120" s="101"/>
      <c r="K120" s="100" t="str">
        <f>+IFERROR(INDEX(Table5[],MATCH(DATE(YEAR(G120),MONTH(G120),1),Table5[Month],0),MATCH(J120,Table5[#Headers],0)),"Rate Not Found")</f>
        <v>Rate Not Found</v>
      </c>
      <c r="L120" s="100" t="str">
        <f>IF(Table1[[#This Row],[Amount in original currency]]=0,"",(Table1[[#This Row],[Amount in original currency]]/Table1[[#This Row],[Exchange rate]]))</f>
        <v/>
      </c>
      <c r="M120" s="102" t="str">
        <f t="shared" si="3"/>
        <v/>
      </c>
      <c r="N120" s="103" t="str">
        <f>IF(OR(ISBLANK(J120),ISBLANK(G120),ISBLANK(K120)),"",IFERROR(IF(K120=INDEX('EC Rates Auto Load '!$F$2:$K$154,MATCH(J120,'EC Rates Auto Load '!$C$2:$C$154,0),MONTH(G120)),"Correct Fx Rate","Incorrect FX Rate"),"Currency not found"))</f>
        <v/>
      </c>
    </row>
    <row r="121" spans="1:14" x14ac:dyDescent="0.25">
      <c r="A121" s="47"/>
      <c r="B121" s="98"/>
      <c r="C121" s="98"/>
      <c r="D121" s="98"/>
      <c r="E121" s="98"/>
      <c r="F121" s="98"/>
      <c r="G121" s="98"/>
      <c r="H121" s="98"/>
      <c r="I121" s="100"/>
      <c r="J121" s="101"/>
      <c r="K121" s="100" t="str">
        <f>+IFERROR(INDEX(Table5[],MATCH(DATE(YEAR(G121),MONTH(G121),1),Table5[Month],0),MATCH(J121,Table5[#Headers],0)),"Rate Not Found")</f>
        <v>Rate Not Found</v>
      </c>
      <c r="L121" s="100" t="str">
        <f>IF(Table1[[#This Row],[Amount in original currency]]=0,"",(Table1[[#This Row],[Amount in original currency]]/Table1[[#This Row],[Exchange rate]]))</f>
        <v/>
      </c>
      <c r="M121" s="102" t="str">
        <f t="shared" si="3"/>
        <v/>
      </c>
      <c r="N121" s="103" t="str">
        <f>IF(OR(ISBLANK(J121),ISBLANK(G121),ISBLANK(K121)),"",IFERROR(IF(K121=INDEX('EC Rates Auto Load '!$F$2:$K$154,MATCH(J121,'EC Rates Auto Load '!$C$2:$C$154,0),MONTH(G121)),"Correct Fx Rate","Incorrect FX Rate"),"Currency not found"))</f>
        <v/>
      </c>
    </row>
    <row r="122" spans="1:14" x14ac:dyDescent="0.25">
      <c r="A122" s="47"/>
      <c r="B122" s="98"/>
      <c r="C122" s="98"/>
      <c r="D122" s="98"/>
      <c r="E122" s="98"/>
      <c r="F122" s="98"/>
      <c r="G122" s="98"/>
      <c r="H122" s="98"/>
      <c r="I122" s="100"/>
      <c r="J122" s="101"/>
      <c r="K122" s="100" t="str">
        <f>+IFERROR(INDEX(Table5[],MATCH(DATE(YEAR(G122),MONTH(G122),1),Table5[Month],0),MATCH(J122,Table5[#Headers],0)),"Rate Not Found")</f>
        <v>Rate Not Found</v>
      </c>
      <c r="L122" s="100" t="str">
        <f>IF(Table1[[#This Row],[Amount in original currency]]=0,"",(Table1[[#This Row],[Amount in original currency]]/Table1[[#This Row],[Exchange rate]]))</f>
        <v/>
      </c>
      <c r="M122" s="102" t="str">
        <f t="shared" si="3"/>
        <v/>
      </c>
      <c r="N122" s="103" t="str">
        <f>IF(OR(ISBLANK(J122),ISBLANK(G122),ISBLANK(K122)),"",IFERROR(IF(K122=INDEX('EC Rates Auto Load '!$F$2:$K$154,MATCH(J122,'EC Rates Auto Load '!$C$2:$C$154,0),MONTH(G122)),"Correct Fx Rate","Incorrect FX Rate"),"Currency not found"))</f>
        <v/>
      </c>
    </row>
    <row r="123" spans="1:14" x14ac:dyDescent="0.25">
      <c r="A123" s="47"/>
      <c r="B123" s="98"/>
      <c r="C123" s="98"/>
      <c r="D123" s="98"/>
      <c r="E123" s="98"/>
      <c r="F123" s="98"/>
      <c r="G123" s="98"/>
      <c r="H123" s="98"/>
      <c r="I123" s="100"/>
      <c r="J123" s="101"/>
      <c r="K123" s="100" t="str">
        <f>+IFERROR(INDEX(Table5[],MATCH(DATE(YEAR(G123),MONTH(G123),1),Table5[Month],0),MATCH(J123,Table5[#Headers],0)),"Rate Not Found")</f>
        <v>Rate Not Found</v>
      </c>
      <c r="L123" s="100" t="str">
        <f>IF(Table1[[#This Row],[Amount in original currency]]=0,"",(Table1[[#This Row],[Amount in original currency]]/Table1[[#This Row],[Exchange rate]]))</f>
        <v/>
      </c>
      <c r="M123" s="102" t="str">
        <f t="shared" si="3"/>
        <v/>
      </c>
      <c r="N123" s="103" t="str">
        <f>IF(OR(ISBLANK(J123),ISBLANK(G123),ISBLANK(K123)),"",IFERROR(IF(K123=INDEX('EC Rates Auto Load '!$F$2:$K$154,MATCH(J123,'EC Rates Auto Load '!$C$2:$C$154,0),MONTH(G123)),"Correct Fx Rate","Incorrect FX Rate"),"Currency not found"))</f>
        <v/>
      </c>
    </row>
    <row r="124" spans="1:14" x14ac:dyDescent="0.25">
      <c r="A124" s="47"/>
      <c r="B124" s="98"/>
      <c r="C124" s="98"/>
      <c r="D124" s="98"/>
      <c r="E124" s="98"/>
      <c r="F124" s="98"/>
      <c r="G124" s="98"/>
      <c r="H124" s="98"/>
      <c r="I124" s="100"/>
      <c r="J124" s="101"/>
      <c r="K124" s="100" t="str">
        <f>+IFERROR(INDEX(Table5[],MATCH(DATE(YEAR(G124),MONTH(G124),1),Table5[Month],0),MATCH(J124,Table5[#Headers],0)),"Rate Not Found")</f>
        <v>Rate Not Found</v>
      </c>
      <c r="L124" s="100" t="str">
        <f>IF(Table1[[#This Row],[Amount in original currency]]=0,"",(Table1[[#This Row],[Amount in original currency]]/Table1[[#This Row],[Exchange rate]]))</f>
        <v/>
      </c>
      <c r="M124" s="102" t="str">
        <f t="shared" si="3"/>
        <v/>
      </c>
      <c r="N124" s="103" t="str">
        <f>IF(OR(ISBLANK(J124),ISBLANK(G124),ISBLANK(K124)),"",IFERROR(IF(K124=INDEX('EC Rates Auto Load '!$F$2:$K$154,MATCH(J124,'EC Rates Auto Load '!$C$2:$C$154,0),MONTH(G124)),"Correct Fx Rate","Incorrect FX Rate"),"Currency not found"))</f>
        <v/>
      </c>
    </row>
    <row r="125" spans="1:14" x14ac:dyDescent="0.25">
      <c r="A125" s="47"/>
      <c r="B125" s="98"/>
      <c r="C125" s="98"/>
      <c r="D125" s="98"/>
      <c r="E125" s="98"/>
      <c r="F125" s="98"/>
      <c r="G125" s="98"/>
      <c r="H125" s="98"/>
      <c r="I125" s="100"/>
      <c r="J125" s="101"/>
      <c r="K125" s="100" t="str">
        <f>+IFERROR(INDEX(Table5[],MATCH(DATE(YEAR(G125),MONTH(G125),1),Table5[Month],0),MATCH(J125,Table5[#Headers],0)),"Rate Not Found")</f>
        <v>Rate Not Found</v>
      </c>
      <c r="L125" s="100" t="str">
        <f>IF(Table1[[#This Row],[Amount in original currency]]=0,"",(Table1[[#This Row],[Amount in original currency]]/Table1[[#This Row],[Exchange rate]]))</f>
        <v/>
      </c>
      <c r="M125" s="102" t="str">
        <f t="shared" si="3"/>
        <v/>
      </c>
      <c r="N125" s="103" t="str">
        <f>IF(OR(ISBLANK(J125),ISBLANK(G125),ISBLANK(K125)),"",IFERROR(IF(K125=INDEX('EC Rates Auto Load '!$F$2:$K$154,MATCH(J125,'EC Rates Auto Load '!$C$2:$C$154,0),MONTH(G125)),"Correct Fx Rate","Incorrect FX Rate"),"Currency not found"))</f>
        <v/>
      </c>
    </row>
    <row r="126" spans="1:14" x14ac:dyDescent="0.25">
      <c r="A126" s="47"/>
      <c r="B126" s="98"/>
      <c r="C126" s="98"/>
      <c r="D126" s="98"/>
      <c r="E126" s="98"/>
      <c r="F126" s="98"/>
      <c r="G126" s="98"/>
      <c r="H126" s="98"/>
      <c r="I126" s="100"/>
      <c r="J126" s="101"/>
      <c r="K126" s="100" t="str">
        <f>+IFERROR(INDEX(Table5[],MATCH(DATE(YEAR(G126),MONTH(G126),1),Table5[Month],0),MATCH(J126,Table5[#Headers],0)),"Rate Not Found")</f>
        <v>Rate Not Found</v>
      </c>
      <c r="L126" s="100" t="str">
        <f>IF(Table1[[#This Row],[Amount in original currency]]=0,"",(Table1[[#This Row],[Amount in original currency]]/Table1[[#This Row],[Exchange rate]]))</f>
        <v/>
      </c>
      <c r="M126" s="102" t="str">
        <f t="shared" si="3"/>
        <v/>
      </c>
      <c r="N126" s="103" t="str">
        <f>IF(OR(ISBLANK(J126),ISBLANK(G126),ISBLANK(K126)),"",IFERROR(IF(K126=INDEX('EC Rates Auto Load '!$F$2:$K$154,MATCH(J126,'EC Rates Auto Load '!$C$2:$C$154,0),MONTH(G126)),"Correct Fx Rate","Incorrect FX Rate"),"Currency not found"))</f>
        <v/>
      </c>
    </row>
    <row r="127" spans="1:14" x14ac:dyDescent="0.25">
      <c r="A127" s="47"/>
      <c r="B127" s="98"/>
      <c r="C127" s="98"/>
      <c r="D127" s="98"/>
      <c r="E127" s="98"/>
      <c r="F127" s="98"/>
      <c r="G127" s="98"/>
      <c r="H127" s="98"/>
      <c r="I127" s="100"/>
      <c r="J127" s="101"/>
      <c r="K127" s="100" t="str">
        <f>+IFERROR(INDEX(Table5[],MATCH(DATE(YEAR(G127),MONTH(G127),1),Table5[Month],0),MATCH(J127,Table5[#Headers],0)),"Rate Not Found")</f>
        <v>Rate Not Found</v>
      </c>
      <c r="L127" s="100" t="str">
        <f>IF(Table1[[#This Row],[Amount in original currency]]=0,"",(Table1[[#This Row],[Amount in original currency]]/Table1[[#This Row],[Exchange rate]]))</f>
        <v/>
      </c>
      <c r="M127" s="102" t="str">
        <f t="shared" si="3"/>
        <v/>
      </c>
      <c r="N127" s="103" t="str">
        <f>IF(OR(ISBLANK(J127),ISBLANK(G127),ISBLANK(K127)),"",IFERROR(IF(K127=INDEX('EC Rates Auto Load '!$F$2:$K$154,MATCH(J127,'EC Rates Auto Load '!$C$2:$C$154,0),MONTH(G127)),"Correct Fx Rate","Incorrect FX Rate"),"Currency not found"))</f>
        <v/>
      </c>
    </row>
    <row r="128" spans="1:14" x14ac:dyDescent="0.25">
      <c r="A128" s="47"/>
      <c r="B128" s="98"/>
      <c r="C128" s="98"/>
      <c r="D128" s="98"/>
      <c r="E128" s="98"/>
      <c r="F128" s="98"/>
      <c r="G128" s="98"/>
      <c r="H128" s="98"/>
      <c r="I128" s="100"/>
      <c r="J128" s="101"/>
      <c r="K128" s="100" t="str">
        <f>+IFERROR(INDEX(Table5[],MATCH(DATE(YEAR(G128),MONTH(G128),1),Table5[Month],0),MATCH(J128,Table5[#Headers],0)),"Rate Not Found")</f>
        <v>Rate Not Found</v>
      </c>
      <c r="L128" s="100" t="str">
        <f>IF(Table1[[#This Row],[Amount in original currency]]=0,"",(Table1[[#This Row],[Amount in original currency]]/Table1[[#This Row],[Exchange rate]]))</f>
        <v/>
      </c>
      <c r="M128" s="102" t="str">
        <f t="shared" si="3"/>
        <v/>
      </c>
      <c r="N128" s="103" t="str">
        <f>IF(OR(ISBLANK(J128),ISBLANK(G128),ISBLANK(K128)),"",IFERROR(IF(K128=INDEX('EC Rates Auto Load '!$F$2:$K$154,MATCH(J128,'EC Rates Auto Load '!$C$2:$C$154,0),MONTH(G128)),"Correct Fx Rate","Incorrect FX Rate"),"Currency not found"))</f>
        <v/>
      </c>
    </row>
    <row r="129" spans="1:14" x14ac:dyDescent="0.25">
      <c r="A129" s="47"/>
      <c r="B129" s="98"/>
      <c r="C129" s="98"/>
      <c r="D129" s="98"/>
      <c r="E129" s="98"/>
      <c r="F129" s="98"/>
      <c r="G129" s="98"/>
      <c r="H129" s="98"/>
      <c r="I129" s="100"/>
      <c r="J129" s="101"/>
      <c r="K129" s="100" t="str">
        <f>+IFERROR(INDEX(Table5[],MATCH(DATE(YEAR(G129),MONTH(G129),1),Table5[Month],0),MATCH(J129,Table5[#Headers],0)),"Rate Not Found")</f>
        <v>Rate Not Found</v>
      </c>
      <c r="L129" s="100" t="str">
        <f>IF(Table1[[#This Row],[Amount in original currency]]=0,"",(Table1[[#This Row],[Amount in original currency]]/Table1[[#This Row],[Exchange rate]]))</f>
        <v/>
      </c>
      <c r="M129" s="102" t="str">
        <f t="shared" si="3"/>
        <v/>
      </c>
      <c r="N129" s="103" t="str">
        <f>IF(OR(ISBLANK(J129),ISBLANK(G129),ISBLANK(K129)),"",IFERROR(IF(K129=INDEX('EC Rates Auto Load '!$F$2:$K$154,MATCH(J129,'EC Rates Auto Load '!$C$2:$C$154,0),MONTH(G129)),"Correct Fx Rate","Incorrect FX Rate"),"Currency not found"))</f>
        <v/>
      </c>
    </row>
    <row r="130" spans="1:14" x14ac:dyDescent="0.25">
      <c r="A130" s="47"/>
      <c r="B130" s="98"/>
      <c r="C130" s="98"/>
      <c r="D130" s="98"/>
      <c r="E130" s="98"/>
      <c r="F130" s="98"/>
      <c r="G130" s="98"/>
      <c r="H130" s="98"/>
      <c r="I130" s="100"/>
      <c r="J130" s="101"/>
      <c r="K130" s="100" t="str">
        <f>+IFERROR(INDEX(Table5[],MATCH(DATE(YEAR(G130),MONTH(G130),1),Table5[Month],0),MATCH(J130,Table5[#Headers],0)),"Rate Not Found")</f>
        <v>Rate Not Found</v>
      </c>
      <c r="L130" s="100" t="str">
        <f>IF(Table1[[#This Row],[Amount in original currency]]=0,"",(Table1[[#This Row],[Amount in original currency]]/Table1[[#This Row],[Exchange rate]]))</f>
        <v/>
      </c>
      <c r="M130" s="102" t="str">
        <f t="shared" si="3"/>
        <v/>
      </c>
      <c r="N130" s="103" t="str">
        <f>IF(OR(ISBLANK(J130),ISBLANK(G130),ISBLANK(K130)),"",IFERROR(IF(K130=INDEX('EC Rates Auto Load '!$F$2:$K$154,MATCH(J130,'EC Rates Auto Load '!$C$2:$C$154,0),MONTH(G130)),"Correct Fx Rate","Incorrect FX Rate"),"Currency not found"))</f>
        <v/>
      </c>
    </row>
    <row r="131" spans="1:14" x14ac:dyDescent="0.25">
      <c r="A131" s="47"/>
      <c r="B131" s="98"/>
      <c r="C131" s="98"/>
      <c r="D131" s="98"/>
      <c r="E131" s="98"/>
      <c r="F131" s="98"/>
      <c r="G131" s="98"/>
      <c r="H131" s="98"/>
      <c r="I131" s="100"/>
      <c r="J131" s="101"/>
      <c r="K131" s="100" t="str">
        <f>+IFERROR(INDEX(Table5[],MATCH(DATE(YEAR(G131),MONTH(G131),1),Table5[Month],0),MATCH(J131,Table5[#Headers],0)),"Rate Not Found")</f>
        <v>Rate Not Found</v>
      </c>
      <c r="L131" s="100" t="str">
        <f>IF(Table1[[#This Row],[Amount in original currency]]=0,"",(Table1[[#This Row],[Amount in original currency]]/Table1[[#This Row],[Exchange rate]]))</f>
        <v/>
      </c>
      <c r="M131" s="102" t="str">
        <f t="shared" si="3"/>
        <v/>
      </c>
      <c r="N131" s="103" t="str">
        <f>IF(OR(ISBLANK(J131),ISBLANK(G131),ISBLANK(K131)),"",IFERROR(IF(K131=INDEX('EC Rates Auto Load '!$F$2:$K$154,MATCH(J131,'EC Rates Auto Load '!$C$2:$C$154,0),MONTH(G131)),"Correct Fx Rate","Incorrect FX Rate"),"Currency not found"))</f>
        <v/>
      </c>
    </row>
    <row r="132" spans="1:14" x14ac:dyDescent="0.25">
      <c r="A132" s="47"/>
      <c r="B132" s="98"/>
      <c r="C132" s="98"/>
      <c r="D132" s="98"/>
      <c r="E132" s="98"/>
      <c r="F132" s="98"/>
      <c r="G132" s="98"/>
      <c r="H132" s="98"/>
      <c r="I132" s="100"/>
      <c r="J132" s="101"/>
      <c r="K132" s="100" t="str">
        <f>+IFERROR(INDEX(Table5[],MATCH(DATE(YEAR(G132),MONTH(G132),1),Table5[Month],0),MATCH(J132,Table5[#Headers],0)),"Rate Not Found")</f>
        <v>Rate Not Found</v>
      </c>
      <c r="L132" s="100" t="str">
        <f>IF(Table1[[#This Row],[Amount in original currency]]=0,"",(Table1[[#This Row],[Amount in original currency]]/Table1[[#This Row],[Exchange rate]]))</f>
        <v/>
      </c>
      <c r="M132" s="102" t="str">
        <f t="shared" si="3"/>
        <v/>
      </c>
      <c r="N132" s="103" t="str">
        <f>IF(OR(ISBLANK(J132),ISBLANK(G132),ISBLANK(K132)),"",IFERROR(IF(K132=INDEX('EC Rates Auto Load '!$F$2:$K$154,MATCH(J132,'EC Rates Auto Load '!$C$2:$C$154,0),MONTH(G132)),"Correct Fx Rate","Incorrect FX Rate"),"Currency not found"))</f>
        <v/>
      </c>
    </row>
    <row r="133" spans="1:14" x14ac:dyDescent="0.25">
      <c r="A133" s="47"/>
      <c r="B133" s="98"/>
      <c r="C133" s="98"/>
      <c r="D133" s="98"/>
      <c r="E133" s="98"/>
      <c r="F133" s="98"/>
      <c r="G133" s="98"/>
      <c r="H133" s="98"/>
      <c r="I133" s="100"/>
      <c r="J133" s="101"/>
      <c r="K133" s="100" t="str">
        <f>+IFERROR(INDEX(Table5[],MATCH(DATE(YEAR(G133),MONTH(G133),1),Table5[Month],0),MATCH(J133,Table5[#Headers],0)),"Rate Not Found")</f>
        <v>Rate Not Found</v>
      </c>
      <c r="L133" s="100" t="str">
        <f>IF(Table1[[#This Row],[Amount in original currency]]=0,"",(Table1[[#This Row],[Amount in original currency]]/Table1[[#This Row],[Exchange rate]]))</f>
        <v/>
      </c>
      <c r="M133" s="102" t="str">
        <f t="shared" si="3"/>
        <v/>
      </c>
      <c r="N133" s="103" t="str">
        <f>IF(OR(ISBLANK(J133),ISBLANK(G133),ISBLANK(K133)),"",IFERROR(IF(K133=INDEX('EC Rates Auto Load '!$F$2:$K$154,MATCH(J133,'EC Rates Auto Load '!$C$2:$C$154,0),MONTH(G133)),"Correct Fx Rate","Incorrect FX Rate"),"Currency not found"))</f>
        <v/>
      </c>
    </row>
    <row r="134" spans="1:14" x14ac:dyDescent="0.25">
      <c r="A134" s="47"/>
      <c r="B134" s="98"/>
      <c r="C134" s="98"/>
      <c r="D134" s="98"/>
      <c r="E134" s="98"/>
      <c r="F134" s="98"/>
      <c r="G134" s="98"/>
      <c r="H134" s="98"/>
      <c r="I134" s="100"/>
      <c r="J134" s="101"/>
      <c r="K134" s="100" t="str">
        <f>+IFERROR(INDEX(Table5[],MATCH(DATE(YEAR(G134),MONTH(G134),1),Table5[Month],0),MATCH(J134,Table5[#Headers],0)),"Rate Not Found")</f>
        <v>Rate Not Found</v>
      </c>
      <c r="L134" s="100" t="str">
        <f>IF(Table1[[#This Row],[Amount in original currency]]=0,"",(Table1[[#This Row],[Amount in original currency]]/Table1[[#This Row],[Exchange rate]]))</f>
        <v/>
      </c>
      <c r="M134" s="102" t="str">
        <f t="shared" si="3"/>
        <v/>
      </c>
      <c r="N134" s="103" t="str">
        <f>IF(OR(ISBLANK(J134),ISBLANK(G134),ISBLANK(K134)),"",IFERROR(IF(K134=INDEX('EC Rates Auto Load '!$F$2:$K$154,MATCH(J134,'EC Rates Auto Load '!$C$2:$C$154,0),MONTH(G134)),"Correct Fx Rate","Incorrect FX Rate"),"Currency not found"))</f>
        <v/>
      </c>
    </row>
    <row r="135" spans="1:14" x14ac:dyDescent="0.25">
      <c r="A135" s="47"/>
      <c r="B135" s="98"/>
      <c r="C135" s="98"/>
      <c r="D135" s="98"/>
      <c r="E135" s="98"/>
      <c r="F135" s="98"/>
      <c r="G135" s="98"/>
      <c r="H135" s="98"/>
      <c r="I135" s="100"/>
      <c r="J135" s="101"/>
      <c r="K135" s="100" t="str">
        <f>+IFERROR(INDEX(Table5[],MATCH(DATE(YEAR(G135),MONTH(G135),1),Table5[Month],0),MATCH(J135,Table5[#Headers],0)),"Rate Not Found")</f>
        <v>Rate Not Found</v>
      </c>
      <c r="L135" s="100" t="str">
        <f>IF(Table1[[#This Row],[Amount in original currency]]=0,"",(Table1[[#This Row],[Amount in original currency]]/Table1[[#This Row],[Exchange rate]]))</f>
        <v/>
      </c>
      <c r="M135" s="102" t="str">
        <f t="shared" si="3"/>
        <v/>
      </c>
      <c r="N135" s="103" t="str">
        <f>IF(OR(ISBLANK(J135),ISBLANK(G135),ISBLANK(K135)),"",IFERROR(IF(K135=INDEX('EC Rates Auto Load '!$F$2:$K$154,MATCH(J135,'EC Rates Auto Load '!$C$2:$C$154,0),MONTH(G135)),"Correct Fx Rate","Incorrect FX Rate"),"Currency not found"))</f>
        <v/>
      </c>
    </row>
    <row r="136" spans="1:14" x14ac:dyDescent="0.25">
      <c r="A136" s="47"/>
      <c r="B136" s="98"/>
      <c r="C136" s="98"/>
      <c r="D136" s="98"/>
      <c r="E136" s="98"/>
      <c r="F136" s="98"/>
      <c r="G136" s="98"/>
      <c r="H136" s="98"/>
      <c r="I136" s="100"/>
      <c r="J136" s="101"/>
      <c r="K136" s="100" t="str">
        <f>+IFERROR(INDEX(Table5[],MATCH(DATE(YEAR(G136),MONTH(G136),1),Table5[Month],0),MATCH(J136,Table5[#Headers],0)),"Rate Not Found")</f>
        <v>Rate Not Found</v>
      </c>
      <c r="L136" s="100" t="str">
        <f>IF(Table1[[#This Row],[Amount in original currency]]=0,"",(Table1[[#This Row],[Amount in original currency]]/Table1[[#This Row],[Exchange rate]]))</f>
        <v/>
      </c>
      <c r="M136" s="102" t="str">
        <f t="shared" si="3"/>
        <v/>
      </c>
      <c r="N136" s="103" t="str">
        <f>IF(OR(ISBLANK(J136),ISBLANK(G136),ISBLANK(K136)),"",IFERROR(IF(K136=INDEX('EC Rates Auto Load '!$F$2:$K$154,MATCH(J136,'EC Rates Auto Load '!$C$2:$C$154,0),MONTH(G136)),"Correct Fx Rate","Incorrect FX Rate"),"Currency not found"))</f>
        <v/>
      </c>
    </row>
    <row r="137" spans="1:14" x14ac:dyDescent="0.25">
      <c r="A137" s="47"/>
      <c r="B137" s="98"/>
      <c r="C137" s="98"/>
      <c r="D137" s="98"/>
      <c r="E137" s="98"/>
      <c r="F137" s="98"/>
      <c r="G137" s="98"/>
      <c r="H137" s="98"/>
      <c r="I137" s="100"/>
      <c r="J137" s="101"/>
      <c r="K137" s="100" t="str">
        <f>+IFERROR(INDEX(Table5[],MATCH(DATE(YEAR(G137),MONTH(G137),1),Table5[Month],0),MATCH(J137,Table5[#Headers],0)),"Rate Not Found")</f>
        <v>Rate Not Found</v>
      </c>
      <c r="L137" s="100" t="str">
        <f>IF(Table1[[#This Row],[Amount in original currency]]=0,"",(Table1[[#This Row],[Amount in original currency]]/Table1[[#This Row],[Exchange rate]]))</f>
        <v/>
      </c>
      <c r="M137" s="102" t="str">
        <f t="shared" si="3"/>
        <v/>
      </c>
      <c r="N137" s="103" t="str">
        <f>IF(OR(ISBLANK(J137),ISBLANK(G137),ISBLANK(K137)),"",IFERROR(IF(K137=INDEX('EC Rates Auto Load '!$F$2:$K$154,MATCH(J137,'EC Rates Auto Load '!$C$2:$C$154,0),MONTH(G137)),"Correct Fx Rate","Incorrect FX Rate"),"Currency not found"))</f>
        <v/>
      </c>
    </row>
    <row r="138" spans="1:14" x14ac:dyDescent="0.25">
      <c r="A138" s="47"/>
      <c r="B138" s="98"/>
      <c r="C138" s="98"/>
      <c r="D138" s="98"/>
      <c r="E138" s="98"/>
      <c r="F138" s="98"/>
      <c r="G138" s="98"/>
      <c r="H138" s="98"/>
      <c r="I138" s="100"/>
      <c r="J138" s="101"/>
      <c r="K138" s="100" t="str">
        <f>+IFERROR(INDEX(Table5[],MATCH(DATE(YEAR(G138),MONTH(G138),1),Table5[Month],0),MATCH(J138,Table5[#Headers],0)),"Rate Not Found")</f>
        <v>Rate Not Found</v>
      </c>
      <c r="L138" s="100" t="str">
        <f>IF(Table1[[#This Row],[Amount in original currency]]=0,"",(Table1[[#This Row],[Amount in original currency]]/Table1[[#This Row],[Exchange rate]]))</f>
        <v/>
      </c>
      <c r="M138" s="102" t="str">
        <f t="shared" ref="M138:M169" si="4">IF(ISBLANK(G138),"",IF(AND(G138&gt;=$G$4,G138&lt;=$I$4),"Within","Outside reporting period"))</f>
        <v/>
      </c>
      <c r="N138" s="103" t="str">
        <f>IF(OR(ISBLANK(J138),ISBLANK(G138),ISBLANK(K138)),"",IFERROR(IF(K138=INDEX('EC Rates Auto Load '!$F$2:$K$154,MATCH(J138,'EC Rates Auto Load '!$C$2:$C$154,0),MONTH(G138)),"Correct Fx Rate","Incorrect FX Rate"),"Currency not found"))</f>
        <v/>
      </c>
    </row>
    <row r="139" spans="1:14" x14ac:dyDescent="0.25">
      <c r="A139" s="47"/>
      <c r="B139" s="98"/>
      <c r="C139" s="98"/>
      <c r="D139" s="98"/>
      <c r="E139" s="98"/>
      <c r="F139" s="98"/>
      <c r="G139" s="98"/>
      <c r="H139" s="98"/>
      <c r="I139" s="100"/>
      <c r="J139" s="101"/>
      <c r="K139" s="100" t="str">
        <f>+IFERROR(INDEX(Table5[],MATCH(DATE(YEAR(G139),MONTH(G139),1),Table5[Month],0),MATCH(J139,Table5[#Headers],0)),"Rate Not Found")</f>
        <v>Rate Not Found</v>
      </c>
      <c r="L139" s="100" t="str">
        <f>IF(Table1[[#This Row],[Amount in original currency]]=0,"",(Table1[[#This Row],[Amount in original currency]]/Table1[[#This Row],[Exchange rate]]))</f>
        <v/>
      </c>
      <c r="M139" s="102" t="str">
        <f t="shared" si="4"/>
        <v/>
      </c>
      <c r="N139" s="103" t="str">
        <f>IF(OR(ISBLANK(J139),ISBLANK(G139),ISBLANK(K139)),"",IFERROR(IF(K139=INDEX('EC Rates Auto Load '!$F$2:$K$154,MATCH(J139,'EC Rates Auto Load '!$C$2:$C$154,0),MONTH(G139)),"Correct Fx Rate","Incorrect FX Rate"),"Currency not found"))</f>
        <v/>
      </c>
    </row>
    <row r="140" spans="1:14" x14ac:dyDescent="0.25">
      <c r="A140" s="47"/>
      <c r="B140" s="98"/>
      <c r="C140" s="98"/>
      <c r="D140" s="98"/>
      <c r="E140" s="98"/>
      <c r="F140" s="98"/>
      <c r="G140" s="98"/>
      <c r="H140" s="98"/>
      <c r="I140" s="100"/>
      <c r="J140" s="101"/>
      <c r="K140" s="100" t="str">
        <f>+IFERROR(INDEX(Table5[],MATCH(DATE(YEAR(G140),MONTH(G140),1),Table5[Month],0),MATCH(J140,Table5[#Headers],0)),"Rate Not Found")</f>
        <v>Rate Not Found</v>
      </c>
      <c r="L140" s="100" t="str">
        <f>IF(Table1[[#This Row],[Amount in original currency]]=0,"",(Table1[[#This Row],[Amount in original currency]]/Table1[[#This Row],[Exchange rate]]))</f>
        <v/>
      </c>
      <c r="M140" s="102" t="str">
        <f t="shared" si="4"/>
        <v/>
      </c>
      <c r="N140" s="103" t="str">
        <f>IF(OR(ISBLANK(J140),ISBLANK(G140),ISBLANK(K140)),"",IFERROR(IF(K140=INDEX('EC Rates Auto Load '!$F$2:$K$154,MATCH(J140,'EC Rates Auto Load '!$C$2:$C$154,0),MONTH(G140)),"Correct Fx Rate","Incorrect FX Rate"),"Currency not found"))</f>
        <v/>
      </c>
    </row>
    <row r="141" spans="1:14" x14ac:dyDescent="0.25">
      <c r="A141" s="47"/>
      <c r="B141" s="98"/>
      <c r="C141" s="98"/>
      <c r="D141" s="98"/>
      <c r="E141" s="98"/>
      <c r="F141" s="98"/>
      <c r="G141" s="98"/>
      <c r="H141" s="98"/>
      <c r="I141" s="100"/>
      <c r="J141" s="101"/>
      <c r="K141" s="100" t="str">
        <f>+IFERROR(INDEX(Table5[],MATCH(DATE(YEAR(G141),MONTH(G141),1),Table5[Month],0),MATCH(J141,Table5[#Headers],0)),"Rate Not Found")</f>
        <v>Rate Not Found</v>
      </c>
      <c r="L141" s="100" t="str">
        <f>IF(Table1[[#This Row],[Amount in original currency]]=0,"",(Table1[[#This Row],[Amount in original currency]]/Table1[[#This Row],[Exchange rate]]))</f>
        <v/>
      </c>
      <c r="M141" s="102" t="str">
        <f t="shared" si="4"/>
        <v/>
      </c>
      <c r="N141" s="103" t="str">
        <f>IF(OR(ISBLANK(J141),ISBLANK(G141),ISBLANK(K141)),"",IFERROR(IF(K141=INDEX('EC Rates Auto Load '!$F$2:$K$154,MATCH(J141,'EC Rates Auto Load '!$C$2:$C$154,0),MONTH(G141)),"Correct Fx Rate","Incorrect FX Rate"),"Currency not found"))</f>
        <v/>
      </c>
    </row>
    <row r="142" spans="1:14" x14ac:dyDescent="0.25">
      <c r="A142" s="47"/>
      <c r="B142" s="98"/>
      <c r="C142" s="98"/>
      <c r="D142" s="98"/>
      <c r="E142" s="98"/>
      <c r="F142" s="98"/>
      <c r="G142" s="98"/>
      <c r="H142" s="98"/>
      <c r="I142" s="100"/>
      <c r="J142" s="101"/>
      <c r="K142" s="100" t="str">
        <f>+IFERROR(INDEX(Table5[],MATCH(DATE(YEAR(G142),MONTH(G142),1),Table5[Month],0),MATCH(J142,Table5[#Headers],0)),"Rate Not Found")</f>
        <v>Rate Not Found</v>
      </c>
      <c r="L142" s="100" t="str">
        <f>IF(Table1[[#This Row],[Amount in original currency]]=0,"",(Table1[[#This Row],[Amount in original currency]]/Table1[[#This Row],[Exchange rate]]))</f>
        <v/>
      </c>
      <c r="M142" s="102" t="str">
        <f t="shared" si="4"/>
        <v/>
      </c>
      <c r="N142" s="103" t="str">
        <f>IF(OR(ISBLANK(J142),ISBLANK(G142),ISBLANK(K142)),"",IFERROR(IF(K142=INDEX('EC Rates Auto Load '!$F$2:$K$154,MATCH(J142,'EC Rates Auto Load '!$C$2:$C$154,0),MONTH(G142)),"Correct Fx Rate","Incorrect FX Rate"),"Currency not found"))</f>
        <v/>
      </c>
    </row>
    <row r="143" spans="1:14" x14ac:dyDescent="0.25">
      <c r="A143" s="47"/>
      <c r="B143" s="98"/>
      <c r="C143" s="98"/>
      <c r="D143" s="98"/>
      <c r="E143" s="98"/>
      <c r="F143" s="98"/>
      <c r="G143" s="98"/>
      <c r="H143" s="98"/>
      <c r="I143" s="100"/>
      <c r="J143" s="101"/>
      <c r="K143" s="100" t="str">
        <f>+IFERROR(INDEX(Table5[],MATCH(DATE(YEAR(G143),MONTH(G143),1),Table5[Month],0),MATCH(J143,Table5[#Headers],0)),"Rate Not Found")</f>
        <v>Rate Not Found</v>
      </c>
      <c r="L143" s="100" t="str">
        <f>IF(Table1[[#This Row],[Amount in original currency]]=0,"",(Table1[[#This Row],[Amount in original currency]]/Table1[[#This Row],[Exchange rate]]))</f>
        <v/>
      </c>
      <c r="M143" s="102" t="str">
        <f t="shared" si="4"/>
        <v/>
      </c>
      <c r="N143" s="103" t="str">
        <f>IF(OR(ISBLANK(J143),ISBLANK(G143),ISBLANK(K143)),"",IFERROR(IF(K143=INDEX('EC Rates Auto Load '!$F$2:$K$154,MATCH(J143,'EC Rates Auto Load '!$C$2:$C$154,0),MONTH(G143)),"Correct Fx Rate","Incorrect FX Rate"),"Currency not found"))</f>
        <v/>
      </c>
    </row>
    <row r="144" spans="1:14" x14ac:dyDescent="0.25">
      <c r="A144" s="47"/>
      <c r="B144" s="98"/>
      <c r="C144" s="98"/>
      <c r="D144" s="98"/>
      <c r="E144" s="98"/>
      <c r="F144" s="98"/>
      <c r="G144" s="98"/>
      <c r="H144" s="98"/>
      <c r="I144" s="100"/>
      <c r="J144" s="101"/>
      <c r="K144" s="100" t="str">
        <f>+IFERROR(INDEX(Table5[],MATCH(DATE(YEAR(G144),MONTH(G144),1),Table5[Month],0),MATCH(J144,Table5[#Headers],0)),"Rate Not Found")</f>
        <v>Rate Not Found</v>
      </c>
      <c r="L144" s="100" t="str">
        <f>IF(Table1[[#This Row],[Amount in original currency]]=0,"",(Table1[[#This Row],[Amount in original currency]]/Table1[[#This Row],[Exchange rate]]))</f>
        <v/>
      </c>
      <c r="M144" s="102" t="str">
        <f t="shared" si="4"/>
        <v/>
      </c>
      <c r="N144" s="103" t="str">
        <f>IF(OR(ISBLANK(J144),ISBLANK(G144),ISBLANK(K144)),"",IFERROR(IF(K144=INDEX('EC Rates Auto Load '!$F$2:$K$154,MATCH(J144,'EC Rates Auto Load '!$C$2:$C$154,0),MONTH(G144)),"Correct Fx Rate","Incorrect FX Rate"),"Currency not found"))</f>
        <v/>
      </c>
    </row>
    <row r="145" spans="1:14" x14ac:dyDescent="0.25">
      <c r="A145" s="47"/>
      <c r="B145" s="98"/>
      <c r="C145" s="98"/>
      <c r="D145" s="98"/>
      <c r="E145" s="98"/>
      <c r="F145" s="98"/>
      <c r="G145" s="98"/>
      <c r="H145" s="98"/>
      <c r="I145" s="100"/>
      <c r="J145" s="101"/>
      <c r="K145" s="100" t="str">
        <f>+IFERROR(INDEX(Table5[],MATCH(DATE(YEAR(G145),MONTH(G145),1),Table5[Month],0),MATCH(J145,Table5[#Headers],0)),"Rate Not Found")</f>
        <v>Rate Not Found</v>
      </c>
      <c r="L145" s="100" t="str">
        <f>IF(Table1[[#This Row],[Amount in original currency]]=0,"",(Table1[[#This Row],[Amount in original currency]]/Table1[[#This Row],[Exchange rate]]))</f>
        <v/>
      </c>
      <c r="M145" s="102" t="str">
        <f t="shared" si="4"/>
        <v/>
      </c>
      <c r="N145" s="103" t="str">
        <f>IF(OR(ISBLANK(J145),ISBLANK(G145),ISBLANK(K145)),"",IFERROR(IF(K145=INDEX('EC Rates Auto Load '!$F$2:$K$154,MATCH(J145,'EC Rates Auto Load '!$C$2:$C$154,0),MONTH(G145)),"Correct Fx Rate","Incorrect FX Rate"),"Currency not found"))</f>
        <v/>
      </c>
    </row>
    <row r="146" spans="1:14" x14ac:dyDescent="0.25">
      <c r="A146" s="47"/>
      <c r="B146" s="98"/>
      <c r="C146" s="98"/>
      <c r="D146" s="98"/>
      <c r="E146" s="98"/>
      <c r="F146" s="98"/>
      <c r="G146" s="98"/>
      <c r="H146" s="98"/>
      <c r="I146" s="100"/>
      <c r="J146" s="101"/>
      <c r="K146" s="100" t="str">
        <f>+IFERROR(INDEX(Table5[],MATCH(DATE(YEAR(G146),MONTH(G146),1),Table5[Month],0),MATCH(J146,Table5[#Headers],0)),"Rate Not Found")</f>
        <v>Rate Not Found</v>
      </c>
      <c r="L146" s="100" t="str">
        <f>IF(Table1[[#This Row],[Amount in original currency]]=0,"",(Table1[[#This Row],[Amount in original currency]]/Table1[[#This Row],[Exchange rate]]))</f>
        <v/>
      </c>
      <c r="M146" s="102" t="str">
        <f t="shared" si="4"/>
        <v/>
      </c>
      <c r="N146" s="103" t="str">
        <f>IF(OR(ISBLANK(J146),ISBLANK(G146),ISBLANK(K146)),"",IFERROR(IF(K146=INDEX('EC Rates Auto Load '!$F$2:$K$154,MATCH(J146,'EC Rates Auto Load '!$C$2:$C$154,0),MONTH(G146)),"Correct Fx Rate","Incorrect FX Rate"),"Currency not found"))</f>
        <v/>
      </c>
    </row>
    <row r="147" spans="1:14" x14ac:dyDescent="0.25">
      <c r="A147" s="47"/>
      <c r="B147" s="98"/>
      <c r="C147" s="98"/>
      <c r="D147" s="98"/>
      <c r="E147" s="98"/>
      <c r="F147" s="98"/>
      <c r="G147" s="98"/>
      <c r="H147" s="98"/>
      <c r="I147" s="100"/>
      <c r="J147" s="101"/>
      <c r="K147" s="100" t="str">
        <f>+IFERROR(INDEX(Table5[],MATCH(DATE(YEAR(G147),MONTH(G147),1),Table5[Month],0),MATCH(J147,Table5[#Headers],0)),"Rate Not Found")</f>
        <v>Rate Not Found</v>
      </c>
      <c r="L147" s="100" t="str">
        <f>IF(Table1[[#This Row],[Amount in original currency]]=0,"",(Table1[[#This Row],[Amount in original currency]]/Table1[[#This Row],[Exchange rate]]))</f>
        <v/>
      </c>
      <c r="M147" s="102" t="str">
        <f t="shared" si="4"/>
        <v/>
      </c>
      <c r="N147" s="103" t="str">
        <f>IF(OR(ISBLANK(J147),ISBLANK(G147),ISBLANK(K147)),"",IFERROR(IF(K147=INDEX('EC Rates Auto Load '!$F$2:$K$154,MATCH(J147,'EC Rates Auto Load '!$C$2:$C$154,0),MONTH(G147)),"Correct Fx Rate","Incorrect FX Rate"),"Currency not found"))</f>
        <v/>
      </c>
    </row>
    <row r="148" spans="1:14" x14ac:dyDescent="0.25">
      <c r="A148" s="47"/>
      <c r="B148" s="98"/>
      <c r="C148" s="98"/>
      <c r="D148" s="98"/>
      <c r="E148" s="98"/>
      <c r="F148" s="98"/>
      <c r="G148" s="98"/>
      <c r="H148" s="98"/>
      <c r="I148" s="100"/>
      <c r="J148" s="101"/>
      <c r="K148" s="100" t="str">
        <f>+IFERROR(INDEX(Table5[],MATCH(DATE(YEAR(G148),MONTH(G148),1),Table5[Month],0),MATCH(J148,Table5[#Headers],0)),"Rate Not Found")</f>
        <v>Rate Not Found</v>
      </c>
      <c r="L148" s="100" t="str">
        <f>IF(Table1[[#This Row],[Amount in original currency]]=0,"",(Table1[[#This Row],[Amount in original currency]]/Table1[[#This Row],[Exchange rate]]))</f>
        <v/>
      </c>
      <c r="M148" s="102" t="str">
        <f t="shared" si="4"/>
        <v/>
      </c>
      <c r="N148" s="103" t="str">
        <f>IF(OR(ISBLANK(J148),ISBLANK(G148),ISBLANK(K148)),"",IFERROR(IF(K148=INDEX('EC Rates Auto Load '!$F$2:$K$154,MATCH(J148,'EC Rates Auto Load '!$C$2:$C$154,0),MONTH(G148)),"Correct Fx Rate","Incorrect FX Rate"),"Currency not found"))</f>
        <v/>
      </c>
    </row>
    <row r="149" spans="1:14" x14ac:dyDescent="0.25">
      <c r="A149" s="47"/>
      <c r="B149" s="98"/>
      <c r="C149" s="98"/>
      <c r="D149" s="98"/>
      <c r="E149" s="98"/>
      <c r="F149" s="98"/>
      <c r="G149" s="98"/>
      <c r="H149" s="98"/>
      <c r="I149" s="100"/>
      <c r="J149" s="101"/>
      <c r="K149" s="100" t="str">
        <f>+IFERROR(INDEX(Table5[],MATCH(DATE(YEAR(G149),MONTH(G149),1),Table5[Month],0),MATCH(J149,Table5[#Headers],0)),"Rate Not Found")</f>
        <v>Rate Not Found</v>
      </c>
      <c r="L149" s="100" t="str">
        <f>IF(Table1[[#This Row],[Amount in original currency]]=0,"",(Table1[[#This Row],[Amount in original currency]]/Table1[[#This Row],[Exchange rate]]))</f>
        <v/>
      </c>
      <c r="M149" s="102" t="str">
        <f t="shared" si="4"/>
        <v/>
      </c>
      <c r="N149" s="103" t="str">
        <f>IF(OR(ISBLANK(J149),ISBLANK(G149),ISBLANK(K149)),"",IFERROR(IF(K149=INDEX('EC Rates Auto Load '!$F$2:$K$154,MATCH(J149,'EC Rates Auto Load '!$C$2:$C$154,0),MONTH(G149)),"Correct Fx Rate","Incorrect FX Rate"),"Currency not found"))</f>
        <v/>
      </c>
    </row>
    <row r="150" spans="1:14" x14ac:dyDescent="0.25">
      <c r="A150" s="47"/>
      <c r="B150" s="98"/>
      <c r="C150" s="98"/>
      <c r="D150" s="98"/>
      <c r="E150" s="98"/>
      <c r="F150" s="98"/>
      <c r="G150" s="98"/>
      <c r="H150" s="98"/>
      <c r="I150" s="100"/>
      <c r="J150" s="101"/>
      <c r="K150" s="100" t="str">
        <f>+IFERROR(INDEX(Table5[],MATCH(DATE(YEAR(G150),MONTH(G150),1),Table5[Month],0),MATCH(J150,Table5[#Headers],0)),"Rate Not Found")</f>
        <v>Rate Not Found</v>
      </c>
      <c r="L150" s="100" t="str">
        <f>IF(Table1[[#This Row],[Amount in original currency]]=0,"",(Table1[[#This Row],[Amount in original currency]]/Table1[[#This Row],[Exchange rate]]))</f>
        <v/>
      </c>
      <c r="M150" s="102" t="str">
        <f t="shared" si="4"/>
        <v/>
      </c>
      <c r="N150" s="103" t="str">
        <f>IF(OR(ISBLANK(J150),ISBLANK(G150),ISBLANK(K150)),"",IFERROR(IF(K150=INDEX('EC Rates Auto Load '!$F$2:$K$154,MATCH(J150,'EC Rates Auto Load '!$C$2:$C$154,0),MONTH(G150)),"Correct Fx Rate","Incorrect FX Rate"),"Currency not found"))</f>
        <v/>
      </c>
    </row>
    <row r="151" spans="1:14" x14ac:dyDescent="0.25">
      <c r="A151" s="47"/>
      <c r="B151" s="98"/>
      <c r="C151" s="98"/>
      <c r="D151" s="98"/>
      <c r="E151" s="98"/>
      <c r="F151" s="98"/>
      <c r="G151" s="98"/>
      <c r="H151" s="98"/>
      <c r="I151" s="100"/>
      <c r="J151" s="101"/>
      <c r="K151" s="100" t="str">
        <f>+IFERROR(INDEX(Table5[],MATCH(DATE(YEAR(G151),MONTH(G151),1),Table5[Month],0),MATCH(J151,Table5[#Headers],0)),"Rate Not Found")</f>
        <v>Rate Not Found</v>
      </c>
      <c r="L151" s="100" t="str">
        <f>IF(Table1[[#This Row],[Amount in original currency]]=0,"",(Table1[[#This Row],[Amount in original currency]]/Table1[[#This Row],[Exchange rate]]))</f>
        <v/>
      </c>
      <c r="M151" s="102" t="str">
        <f t="shared" si="4"/>
        <v/>
      </c>
      <c r="N151" s="103" t="str">
        <f>IF(OR(ISBLANK(J151),ISBLANK(G151),ISBLANK(K151)),"",IFERROR(IF(K151=INDEX('EC Rates Auto Load '!$F$2:$K$154,MATCH(J151,'EC Rates Auto Load '!$C$2:$C$154,0),MONTH(G151)),"Correct Fx Rate","Incorrect FX Rate"),"Currency not found"))</f>
        <v/>
      </c>
    </row>
    <row r="152" spans="1:14" x14ac:dyDescent="0.25">
      <c r="A152" s="47"/>
      <c r="B152" s="98"/>
      <c r="C152" s="98"/>
      <c r="D152" s="98"/>
      <c r="E152" s="98"/>
      <c r="F152" s="98"/>
      <c r="G152" s="98"/>
      <c r="H152" s="98"/>
      <c r="I152" s="100"/>
      <c r="J152" s="101"/>
      <c r="K152" s="100" t="str">
        <f>+IFERROR(INDEX(Table5[],MATCH(DATE(YEAR(G152),MONTH(G152),1),Table5[Month],0),MATCH(J152,Table5[#Headers],0)),"Rate Not Found")</f>
        <v>Rate Not Found</v>
      </c>
      <c r="L152" s="100" t="str">
        <f>IF(Table1[[#This Row],[Amount in original currency]]=0,"",(Table1[[#This Row],[Amount in original currency]]/Table1[[#This Row],[Exchange rate]]))</f>
        <v/>
      </c>
      <c r="M152" s="102" t="str">
        <f t="shared" si="4"/>
        <v/>
      </c>
      <c r="N152" s="103" t="str">
        <f>IF(OR(ISBLANK(J152),ISBLANK(G152),ISBLANK(K152)),"",IFERROR(IF(K152=INDEX('EC Rates Auto Load '!$F$2:$K$154,MATCH(J152,'EC Rates Auto Load '!$C$2:$C$154,0),MONTH(G152)),"Correct Fx Rate","Incorrect FX Rate"),"Currency not found"))</f>
        <v/>
      </c>
    </row>
    <row r="153" spans="1:14" x14ac:dyDescent="0.25">
      <c r="A153" s="47"/>
      <c r="B153" s="98"/>
      <c r="C153" s="98"/>
      <c r="D153" s="98"/>
      <c r="E153" s="98"/>
      <c r="F153" s="98"/>
      <c r="G153" s="98"/>
      <c r="H153" s="98"/>
      <c r="I153" s="100"/>
      <c r="J153" s="101"/>
      <c r="K153" s="100" t="str">
        <f>+IFERROR(INDEX(Table5[],MATCH(DATE(YEAR(G153),MONTH(G153),1),Table5[Month],0),MATCH(J153,Table5[#Headers],0)),"Rate Not Found")</f>
        <v>Rate Not Found</v>
      </c>
      <c r="L153" s="100" t="str">
        <f>IF(Table1[[#This Row],[Amount in original currency]]=0,"",(Table1[[#This Row],[Amount in original currency]]/Table1[[#This Row],[Exchange rate]]))</f>
        <v/>
      </c>
      <c r="M153" s="102" t="str">
        <f t="shared" si="4"/>
        <v/>
      </c>
      <c r="N153" s="103" t="str">
        <f>IF(OR(ISBLANK(J153),ISBLANK(G153),ISBLANK(K153)),"",IFERROR(IF(K153=INDEX('EC Rates Auto Load '!$F$2:$K$154,MATCH(J153,'EC Rates Auto Load '!$C$2:$C$154,0),MONTH(G153)),"Correct Fx Rate","Incorrect FX Rate"),"Currency not found"))</f>
        <v/>
      </c>
    </row>
    <row r="154" spans="1:14" x14ac:dyDescent="0.25">
      <c r="A154" s="47"/>
      <c r="B154" s="98"/>
      <c r="C154" s="98"/>
      <c r="D154" s="98"/>
      <c r="E154" s="98"/>
      <c r="F154" s="98"/>
      <c r="G154" s="98"/>
      <c r="H154" s="98"/>
      <c r="I154" s="100"/>
      <c r="J154" s="101"/>
      <c r="K154" s="100" t="str">
        <f>+IFERROR(INDEX(Table5[],MATCH(DATE(YEAR(G154),MONTH(G154),1),Table5[Month],0),MATCH(J154,Table5[#Headers],0)),"Rate Not Found")</f>
        <v>Rate Not Found</v>
      </c>
      <c r="L154" s="100" t="str">
        <f>IF(Table1[[#This Row],[Amount in original currency]]=0,"",(Table1[[#This Row],[Amount in original currency]]/Table1[[#This Row],[Exchange rate]]))</f>
        <v/>
      </c>
      <c r="M154" s="102" t="str">
        <f t="shared" si="4"/>
        <v/>
      </c>
      <c r="N154" s="103" t="str">
        <f>IF(OR(ISBLANK(J154),ISBLANK(G154),ISBLANK(K154)),"",IFERROR(IF(K154=INDEX('EC Rates Auto Load '!$F$2:$K$154,MATCH(J154,'EC Rates Auto Load '!$C$2:$C$154,0),MONTH(G154)),"Correct Fx Rate","Incorrect FX Rate"),"Currency not found"))</f>
        <v/>
      </c>
    </row>
    <row r="155" spans="1:14" x14ac:dyDescent="0.25">
      <c r="A155" s="47"/>
      <c r="B155" s="98"/>
      <c r="C155" s="98"/>
      <c r="D155" s="98"/>
      <c r="E155" s="98"/>
      <c r="F155" s="98"/>
      <c r="G155" s="98"/>
      <c r="H155" s="98"/>
      <c r="I155" s="100"/>
      <c r="J155" s="101"/>
      <c r="K155" s="100" t="str">
        <f>+IFERROR(INDEX(Table5[],MATCH(DATE(YEAR(G155),MONTH(G155),1),Table5[Month],0),MATCH(J155,Table5[#Headers],0)),"Rate Not Found")</f>
        <v>Rate Not Found</v>
      </c>
      <c r="L155" s="100" t="str">
        <f>IF(Table1[[#This Row],[Amount in original currency]]=0,"",(Table1[[#This Row],[Amount in original currency]]/Table1[[#This Row],[Exchange rate]]))</f>
        <v/>
      </c>
      <c r="M155" s="102" t="str">
        <f t="shared" si="4"/>
        <v/>
      </c>
      <c r="N155" s="103" t="str">
        <f>IF(OR(ISBLANK(J155),ISBLANK(G155),ISBLANK(K155)),"",IFERROR(IF(K155=INDEX('EC Rates Auto Load '!$F$2:$K$154,MATCH(J155,'EC Rates Auto Load '!$C$2:$C$154,0),MONTH(G155)),"Correct Fx Rate","Incorrect FX Rate"),"Currency not found"))</f>
        <v/>
      </c>
    </row>
    <row r="156" spans="1:14" x14ac:dyDescent="0.25">
      <c r="A156" s="47"/>
      <c r="B156" s="98"/>
      <c r="C156" s="98"/>
      <c r="D156" s="98"/>
      <c r="E156" s="98"/>
      <c r="F156" s="98"/>
      <c r="G156" s="98"/>
      <c r="H156" s="98"/>
      <c r="I156" s="100"/>
      <c r="J156" s="101"/>
      <c r="K156" s="100" t="str">
        <f>+IFERROR(INDEX(Table5[],MATCH(DATE(YEAR(G156),MONTH(G156),1),Table5[Month],0),MATCH(J156,Table5[#Headers],0)),"Rate Not Found")</f>
        <v>Rate Not Found</v>
      </c>
      <c r="L156" s="100" t="str">
        <f>IF(Table1[[#This Row],[Amount in original currency]]=0,"",(Table1[[#This Row],[Amount in original currency]]/Table1[[#This Row],[Exchange rate]]))</f>
        <v/>
      </c>
      <c r="M156" s="102" t="str">
        <f t="shared" si="4"/>
        <v/>
      </c>
      <c r="N156" s="103" t="str">
        <f>IF(OR(ISBLANK(J156),ISBLANK(G156),ISBLANK(K156)),"",IFERROR(IF(K156=INDEX('EC Rates Auto Load '!$F$2:$K$154,MATCH(J156,'EC Rates Auto Load '!$C$2:$C$154,0),MONTH(G156)),"Correct Fx Rate","Incorrect FX Rate"),"Currency not found"))</f>
        <v/>
      </c>
    </row>
    <row r="157" spans="1:14" x14ac:dyDescent="0.25">
      <c r="A157" s="47"/>
      <c r="B157" s="98"/>
      <c r="C157" s="98"/>
      <c r="D157" s="98"/>
      <c r="E157" s="98"/>
      <c r="F157" s="98"/>
      <c r="G157" s="98"/>
      <c r="H157" s="98"/>
      <c r="I157" s="100"/>
      <c r="J157" s="101"/>
      <c r="K157" s="100" t="str">
        <f>+IFERROR(INDEX(Table5[],MATCH(DATE(YEAR(G157),MONTH(G157),1),Table5[Month],0),MATCH(J157,Table5[#Headers],0)),"Rate Not Found")</f>
        <v>Rate Not Found</v>
      </c>
      <c r="L157" s="100" t="str">
        <f>IF(Table1[[#This Row],[Amount in original currency]]=0,"",(Table1[[#This Row],[Amount in original currency]]/Table1[[#This Row],[Exchange rate]]))</f>
        <v/>
      </c>
      <c r="M157" s="102" t="str">
        <f t="shared" si="4"/>
        <v/>
      </c>
      <c r="N157" s="103" t="str">
        <f>IF(OR(ISBLANK(J157),ISBLANK(G157),ISBLANK(K157)),"",IFERROR(IF(K157=INDEX('EC Rates Auto Load '!$F$2:$K$154,MATCH(J157,'EC Rates Auto Load '!$C$2:$C$154,0),MONTH(G157)),"Correct Fx Rate","Incorrect FX Rate"),"Currency not found"))</f>
        <v/>
      </c>
    </row>
    <row r="158" spans="1:14" x14ac:dyDescent="0.25">
      <c r="A158" s="47"/>
      <c r="B158" s="98"/>
      <c r="C158" s="98"/>
      <c r="D158" s="98"/>
      <c r="E158" s="98"/>
      <c r="F158" s="98"/>
      <c r="G158" s="98"/>
      <c r="H158" s="98"/>
      <c r="I158" s="100"/>
      <c r="J158" s="101"/>
      <c r="K158" s="100" t="str">
        <f>+IFERROR(INDEX(Table5[],MATCH(DATE(YEAR(G158),MONTH(G158),1),Table5[Month],0),MATCH(J158,Table5[#Headers],0)),"Rate Not Found")</f>
        <v>Rate Not Found</v>
      </c>
      <c r="L158" s="100" t="str">
        <f>IF(Table1[[#This Row],[Amount in original currency]]=0,"",(Table1[[#This Row],[Amount in original currency]]/Table1[[#This Row],[Exchange rate]]))</f>
        <v/>
      </c>
      <c r="M158" s="102" t="str">
        <f t="shared" si="4"/>
        <v/>
      </c>
      <c r="N158" s="103" t="str">
        <f>IF(OR(ISBLANK(J158),ISBLANK(G158),ISBLANK(K158)),"",IFERROR(IF(K158=INDEX('EC Rates Auto Load '!$F$2:$K$154,MATCH(J158,'EC Rates Auto Load '!$C$2:$C$154,0),MONTH(G158)),"Correct Fx Rate","Incorrect FX Rate"),"Currency not found"))</f>
        <v/>
      </c>
    </row>
    <row r="159" spans="1:14" x14ac:dyDescent="0.25">
      <c r="A159" s="47"/>
      <c r="B159" s="98"/>
      <c r="C159" s="98"/>
      <c r="D159" s="98"/>
      <c r="E159" s="98"/>
      <c r="F159" s="98"/>
      <c r="G159" s="98"/>
      <c r="H159" s="98"/>
      <c r="I159" s="100"/>
      <c r="J159" s="101"/>
      <c r="K159" s="100" t="str">
        <f>+IFERROR(INDEX(Table5[],MATCH(DATE(YEAR(G159),MONTH(G159),1),Table5[Month],0),MATCH(J159,Table5[#Headers],0)),"Rate Not Found")</f>
        <v>Rate Not Found</v>
      </c>
      <c r="L159" s="100" t="str">
        <f>IF(Table1[[#This Row],[Amount in original currency]]=0,"",(Table1[[#This Row],[Amount in original currency]]/Table1[[#This Row],[Exchange rate]]))</f>
        <v/>
      </c>
      <c r="M159" s="102" t="str">
        <f t="shared" si="4"/>
        <v/>
      </c>
      <c r="N159" s="103" t="str">
        <f>IF(OR(ISBLANK(J159),ISBLANK(G159),ISBLANK(K159)),"",IFERROR(IF(K159=INDEX('EC Rates Auto Load '!$F$2:$K$154,MATCH(J159,'EC Rates Auto Load '!$C$2:$C$154,0),MONTH(G159)),"Correct Fx Rate","Incorrect FX Rate"),"Currency not found"))</f>
        <v/>
      </c>
    </row>
    <row r="160" spans="1:14" x14ac:dyDescent="0.25">
      <c r="A160" s="47"/>
      <c r="B160" s="98"/>
      <c r="C160" s="98"/>
      <c r="D160" s="98"/>
      <c r="E160" s="98"/>
      <c r="F160" s="98"/>
      <c r="G160" s="98"/>
      <c r="H160" s="98"/>
      <c r="I160" s="100"/>
      <c r="J160" s="101"/>
      <c r="K160" s="100" t="str">
        <f>+IFERROR(INDEX(Table5[],MATCH(DATE(YEAR(G160),MONTH(G160),1),Table5[Month],0),MATCH(J160,Table5[#Headers],0)),"Rate Not Found")</f>
        <v>Rate Not Found</v>
      </c>
      <c r="L160" s="100" t="str">
        <f>IF(Table1[[#This Row],[Amount in original currency]]=0,"",(Table1[[#This Row],[Amount in original currency]]/Table1[[#This Row],[Exchange rate]]))</f>
        <v/>
      </c>
      <c r="M160" s="102" t="str">
        <f t="shared" si="4"/>
        <v/>
      </c>
      <c r="N160" s="103" t="str">
        <f>IF(OR(ISBLANK(J160),ISBLANK(G160),ISBLANK(K160)),"",IFERROR(IF(K160=INDEX('EC Rates Auto Load '!$F$2:$K$154,MATCH(J160,'EC Rates Auto Load '!$C$2:$C$154,0),MONTH(G160)),"Correct Fx Rate","Incorrect FX Rate"),"Currency not found"))</f>
        <v/>
      </c>
    </row>
    <row r="161" spans="1:14" x14ac:dyDescent="0.25">
      <c r="A161" s="47"/>
      <c r="B161" s="98"/>
      <c r="C161" s="98"/>
      <c r="D161" s="98"/>
      <c r="E161" s="98"/>
      <c r="F161" s="98"/>
      <c r="G161" s="98"/>
      <c r="H161" s="98"/>
      <c r="I161" s="100"/>
      <c r="J161" s="101"/>
      <c r="K161" s="100" t="str">
        <f>+IFERROR(INDEX(Table5[],MATCH(DATE(YEAR(G161),MONTH(G161),1),Table5[Month],0),MATCH(J161,Table5[#Headers],0)),"Rate Not Found")</f>
        <v>Rate Not Found</v>
      </c>
      <c r="L161" s="100" t="str">
        <f>IF(Table1[[#This Row],[Amount in original currency]]=0,"",(Table1[[#This Row],[Amount in original currency]]/Table1[[#This Row],[Exchange rate]]))</f>
        <v/>
      </c>
      <c r="M161" s="102" t="str">
        <f t="shared" si="4"/>
        <v/>
      </c>
      <c r="N161" s="103" t="str">
        <f>IF(OR(ISBLANK(J161),ISBLANK(G161),ISBLANK(K161)),"",IFERROR(IF(K161=INDEX('EC Rates Auto Load '!$F$2:$K$154,MATCH(J161,'EC Rates Auto Load '!$C$2:$C$154,0),MONTH(G161)),"Correct Fx Rate","Incorrect FX Rate"),"Currency not found"))</f>
        <v/>
      </c>
    </row>
    <row r="162" spans="1:14" x14ac:dyDescent="0.25">
      <c r="A162" s="47"/>
      <c r="B162" s="98"/>
      <c r="C162" s="98"/>
      <c r="D162" s="98"/>
      <c r="E162" s="98"/>
      <c r="F162" s="98"/>
      <c r="G162" s="98"/>
      <c r="H162" s="98"/>
      <c r="I162" s="100"/>
      <c r="J162" s="101"/>
      <c r="K162" s="100" t="str">
        <f>+IFERROR(INDEX(Table5[],MATCH(DATE(YEAR(G162),MONTH(G162),1),Table5[Month],0),MATCH(J162,Table5[#Headers],0)),"Rate Not Found")</f>
        <v>Rate Not Found</v>
      </c>
      <c r="L162" s="100" t="str">
        <f>IF(Table1[[#This Row],[Amount in original currency]]=0,"",(Table1[[#This Row],[Amount in original currency]]/Table1[[#This Row],[Exchange rate]]))</f>
        <v/>
      </c>
      <c r="M162" s="102" t="str">
        <f t="shared" si="4"/>
        <v/>
      </c>
      <c r="N162" s="103" t="str">
        <f>IF(OR(ISBLANK(J162),ISBLANK(G162),ISBLANK(K162)),"",IFERROR(IF(K162=INDEX('EC Rates Auto Load '!$F$2:$K$154,MATCH(J162,'EC Rates Auto Load '!$C$2:$C$154,0),MONTH(G162)),"Correct Fx Rate","Incorrect FX Rate"),"Currency not found"))</f>
        <v/>
      </c>
    </row>
    <row r="163" spans="1:14" x14ac:dyDescent="0.25">
      <c r="A163" s="47"/>
      <c r="B163" s="98"/>
      <c r="C163" s="98"/>
      <c r="D163" s="98"/>
      <c r="E163" s="98"/>
      <c r="F163" s="98"/>
      <c r="G163" s="98"/>
      <c r="H163" s="98"/>
      <c r="I163" s="100"/>
      <c r="J163" s="101"/>
      <c r="K163" s="100" t="str">
        <f>+IFERROR(INDEX(Table5[],MATCH(DATE(YEAR(G163),MONTH(G163),1),Table5[Month],0),MATCH(J163,Table5[#Headers],0)),"Rate Not Found")</f>
        <v>Rate Not Found</v>
      </c>
      <c r="L163" s="100" t="str">
        <f>IF(Table1[[#This Row],[Amount in original currency]]=0,"",(Table1[[#This Row],[Amount in original currency]]/Table1[[#This Row],[Exchange rate]]))</f>
        <v/>
      </c>
      <c r="M163" s="102" t="str">
        <f t="shared" si="4"/>
        <v/>
      </c>
      <c r="N163" s="103" t="str">
        <f>IF(OR(ISBLANK(J163),ISBLANK(G163),ISBLANK(K163)),"",IFERROR(IF(K163=INDEX('EC Rates Auto Load '!$F$2:$K$154,MATCH(J163,'EC Rates Auto Load '!$C$2:$C$154,0),MONTH(G163)),"Correct Fx Rate","Incorrect FX Rate"),"Currency not found"))</f>
        <v/>
      </c>
    </row>
    <row r="164" spans="1:14" x14ac:dyDescent="0.25">
      <c r="A164" s="47"/>
      <c r="B164" s="98"/>
      <c r="C164" s="98"/>
      <c r="D164" s="98"/>
      <c r="E164" s="98"/>
      <c r="F164" s="98"/>
      <c r="G164" s="98"/>
      <c r="H164" s="98"/>
      <c r="I164" s="100"/>
      <c r="J164" s="101"/>
      <c r="K164" s="100" t="str">
        <f>+IFERROR(INDEX(Table5[],MATCH(DATE(YEAR(G164),MONTH(G164),1),Table5[Month],0),MATCH(J164,Table5[#Headers],0)),"Rate Not Found")</f>
        <v>Rate Not Found</v>
      </c>
      <c r="L164" s="100" t="str">
        <f>IF(Table1[[#This Row],[Amount in original currency]]=0,"",(Table1[[#This Row],[Amount in original currency]]/Table1[[#This Row],[Exchange rate]]))</f>
        <v/>
      </c>
      <c r="M164" s="102" t="str">
        <f t="shared" si="4"/>
        <v/>
      </c>
      <c r="N164" s="103" t="str">
        <f>IF(OR(ISBLANK(J164),ISBLANK(G164),ISBLANK(K164)),"",IFERROR(IF(K164=INDEX('EC Rates Auto Load '!$F$2:$K$154,MATCH(J164,'EC Rates Auto Load '!$C$2:$C$154,0),MONTH(G164)),"Correct Fx Rate","Incorrect FX Rate"),"Currency not found"))</f>
        <v/>
      </c>
    </row>
    <row r="165" spans="1:14" x14ac:dyDescent="0.25">
      <c r="A165" s="47"/>
      <c r="B165" s="98"/>
      <c r="C165" s="98"/>
      <c r="D165" s="98"/>
      <c r="E165" s="98"/>
      <c r="F165" s="98"/>
      <c r="G165" s="98"/>
      <c r="H165" s="98"/>
      <c r="I165" s="100"/>
      <c r="J165" s="101"/>
      <c r="K165" s="100" t="str">
        <f>+IFERROR(INDEX(Table5[],MATCH(DATE(YEAR(G165),MONTH(G165),1),Table5[Month],0),MATCH(J165,Table5[#Headers],0)),"Rate Not Found")</f>
        <v>Rate Not Found</v>
      </c>
      <c r="L165" s="100" t="str">
        <f>IF(Table1[[#This Row],[Amount in original currency]]=0,"",(Table1[[#This Row],[Amount in original currency]]/Table1[[#This Row],[Exchange rate]]))</f>
        <v/>
      </c>
      <c r="M165" s="102" t="str">
        <f t="shared" si="4"/>
        <v/>
      </c>
      <c r="N165" s="103" t="str">
        <f>IF(OR(ISBLANK(J165),ISBLANK(G165),ISBLANK(K165)),"",IFERROR(IF(K165=INDEX('EC Rates Auto Load '!$F$2:$K$154,MATCH(J165,'EC Rates Auto Load '!$C$2:$C$154,0),MONTH(G165)),"Correct Fx Rate","Incorrect FX Rate"),"Currency not found"))</f>
        <v/>
      </c>
    </row>
    <row r="166" spans="1:14" x14ac:dyDescent="0.25">
      <c r="A166" s="47"/>
      <c r="B166" s="98"/>
      <c r="C166" s="98"/>
      <c r="D166" s="98"/>
      <c r="E166" s="98"/>
      <c r="F166" s="98"/>
      <c r="G166" s="98"/>
      <c r="H166" s="98"/>
      <c r="I166" s="100"/>
      <c r="J166" s="101"/>
      <c r="K166" s="100" t="str">
        <f>+IFERROR(INDEX(Table5[],MATCH(DATE(YEAR(G166),MONTH(G166),1),Table5[Month],0),MATCH(J166,Table5[#Headers],0)),"Rate Not Found")</f>
        <v>Rate Not Found</v>
      </c>
      <c r="L166" s="100" t="str">
        <f>IF(Table1[[#This Row],[Amount in original currency]]=0,"",(Table1[[#This Row],[Amount in original currency]]/Table1[[#This Row],[Exchange rate]]))</f>
        <v/>
      </c>
      <c r="M166" s="102" t="str">
        <f t="shared" si="4"/>
        <v/>
      </c>
      <c r="N166" s="103" t="str">
        <f>IF(OR(ISBLANK(J166),ISBLANK(G166),ISBLANK(K166)),"",IFERROR(IF(K166=INDEX('EC Rates Auto Load '!$F$2:$K$154,MATCH(J166,'EC Rates Auto Load '!$C$2:$C$154,0),MONTH(G166)),"Correct Fx Rate","Incorrect FX Rate"),"Currency not found"))</f>
        <v/>
      </c>
    </row>
    <row r="167" spans="1:14" x14ac:dyDescent="0.25">
      <c r="A167" s="47"/>
      <c r="B167" s="98"/>
      <c r="C167" s="98"/>
      <c r="D167" s="98"/>
      <c r="E167" s="98"/>
      <c r="F167" s="98"/>
      <c r="G167" s="98"/>
      <c r="H167" s="98"/>
      <c r="I167" s="100"/>
      <c r="J167" s="101"/>
      <c r="K167" s="100" t="str">
        <f>+IFERROR(INDEX(Table5[],MATCH(DATE(YEAR(G167),MONTH(G167),1),Table5[Month],0),MATCH(J167,Table5[#Headers],0)),"Rate Not Found")</f>
        <v>Rate Not Found</v>
      </c>
      <c r="L167" s="100" t="str">
        <f>IF(Table1[[#This Row],[Amount in original currency]]=0,"",(Table1[[#This Row],[Amount in original currency]]/Table1[[#This Row],[Exchange rate]]))</f>
        <v/>
      </c>
      <c r="M167" s="102" t="str">
        <f t="shared" si="4"/>
        <v/>
      </c>
      <c r="N167" s="103" t="str">
        <f>IF(OR(ISBLANK(J167),ISBLANK(G167),ISBLANK(K167)),"",IFERROR(IF(K167=INDEX('EC Rates Auto Load '!$F$2:$K$154,MATCH(J167,'EC Rates Auto Load '!$C$2:$C$154,0),MONTH(G167)),"Correct Fx Rate","Incorrect FX Rate"),"Currency not found"))</f>
        <v/>
      </c>
    </row>
    <row r="168" spans="1:14" x14ac:dyDescent="0.25">
      <c r="A168" s="47"/>
      <c r="B168" s="98"/>
      <c r="C168" s="98"/>
      <c r="D168" s="98"/>
      <c r="E168" s="98"/>
      <c r="F168" s="98"/>
      <c r="G168" s="98"/>
      <c r="H168" s="98"/>
      <c r="I168" s="100"/>
      <c r="J168" s="101"/>
      <c r="K168" s="100" t="str">
        <f>+IFERROR(INDEX(Table5[],MATCH(DATE(YEAR(G168),MONTH(G168),1),Table5[Month],0),MATCH(J168,Table5[#Headers],0)),"Rate Not Found")</f>
        <v>Rate Not Found</v>
      </c>
      <c r="L168" s="100" t="str">
        <f>IF(Table1[[#This Row],[Amount in original currency]]=0,"",(Table1[[#This Row],[Amount in original currency]]/Table1[[#This Row],[Exchange rate]]))</f>
        <v/>
      </c>
      <c r="M168" s="102" t="str">
        <f t="shared" si="4"/>
        <v/>
      </c>
      <c r="N168" s="103" t="str">
        <f>IF(OR(ISBLANK(J168),ISBLANK(G168),ISBLANK(K168)),"",IFERROR(IF(K168=INDEX('EC Rates Auto Load '!$F$2:$K$154,MATCH(J168,'EC Rates Auto Load '!$C$2:$C$154,0),MONTH(G168)),"Correct Fx Rate","Incorrect FX Rate"),"Currency not found"))</f>
        <v/>
      </c>
    </row>
    <row r="169" spans="1:14" x14ac:dyDescent="0.25">
      <c r="A169" s="47"/>
      <c r="B169" s="98"/>
      <c r="C169" s="98"/>
      <c r="D169" s="98"/>
      <c r="E169" s="98"/>
      <c r="F169" s="98"/>
      <c r="G169" s="98"/>
      <c r="H169" s="98"/>
      <c r="I169" s="100"/>
      <c r="J169" s="101"/>
      <c r="K169" s="100" t="str">
        <f>+IFERROR(INDEX(Table5[],MATCH(DATE(YEAR(G169),MONTH(G169),1),Table5[Month],0),MATCH(J169,Table5[#Headers],0)),"Rate Not Found")</f>
        <v>Rate Not Found</v>
      </c>
      <c r="L169" s="100" t="str">
        <f>IF(Table1[[#This Row],[Amount in original currency]]=0,"",(Table1[[#This Row],[Amount in original currency]]/Table1[[#This Row],[Exchange rate]]))</f>
        <v/>
      </c>
      <c r="M169" s="102" t="str">
        <f t="shared" si="4"/>
        <v/>
      </c>
      <c r="N169" s="103" t="str">
        <f>IF(OR(ISBLANK(J169),ISBLANK(G169),ISBLANK(K169)),"",IFERROR(IF(K169=INDEX('EC Rates Auto Load '!$F$2:$K$154,MATCH(J169,'EC Rates Auto Load '!$C$2:$C$154,0),MONTH(G169)),"Correct Fx Rate","Incorrect FX Rate"),"Currency not found"))</f>
        <v/>
      </c>
    </row>
    <row r="170" spans="1:14" x14ac:dyDescent="0.25">
      <c r="A170" s="47"/>
      <c r="B170" s="98"/>
      <c r="C170" s="98"/>
      <c r="D170" s="98"/>
      <c r="E170" s="98"/>
      <c r="F170" s="98"/>
      <c r="G170" s="98"/>
      <c r="H170" s="98"/>
      <c r="I170" s="100"/>
      <c r="J170" s="101"/>
      <c r="K170" s="100" t="str">
        <f>+IFERROR(INDEX(Table5[],MATCH(DATE(YEAR(G170),MONTH(G170),1),Table5[Month],0),MATCH(J170,Table5[#Headers],0)),"Rate Not Found")</f>
        <v>Rate Not Found</v>
      </c>
      <c r="L170" s="100" t="str">
        <f>IF(Table1[[#This Row],[Amount in original currency]]=0,"",(Table1[[#This Row],[Amount in original currency]]/Table1[[#This Row],[Exchange rate]]))</f>
        <v/>
      </c>
      <c r="M170" s="102" t="str">
        <f t="shared" ref="M170:M197" si="5">IF(ISBLANK(G170),"",IF(AND(G170&gt;=$G$4,G170&lt;=$I$4),"Within","Outside reporting period"))</f>
        <v/>
      </c>
      <c r="N170" s="103" t="str">
        <f>IF(OR(ISBLANK(J170),ISBLANK(G170),ISBLANK(K170)),"",IFERROR(IF(K170=INDEX('EC Rates Auto Load '!$F$2:$K$154,MATCH(J170,'EC Rates Auto Load '!$C$2:$C$154,0),MONTH(G170)),"Correct Fx Rate","Incorrect FX Rate"),"Currency not found"))</f>
        <v/>
      </c>
    </row>
    <row r="171" spans="1:14" x14ac:dyDescent="0.25">
      <c r="A171" s="47"/>
      <c r="B171" s="98"/>
      <c r="C171" s="98"/>
      <c r="D171" s="98"/>
      <c r="E171" s="98"/>
      <c r="F171" s="98"/>
      <c r="G171" s="98"/>
      <c r="H171" s="98"/>
      <c r="I171" s="100"/>
      <c r="J171" s="101"/>
      <c r="K171" s="100" t="str">
        <f>+IFERROR(INDEX(Table5[],MATCH(DATE(YEAR(G171),MONTH(G171),1),Table5[Month],0),MATCH(J171,Table5[#Headers],0)),"Rate Not Found")</f>
        <v>Rate Not Found</v>
      </c>
      <c r="L171" s="100" t="str">
        <f>IF(Table1[[#This Row],[Amount in original currency]]=0,"",(Table1[[#This Row],[Amount in original currency]]/Table1[[#This Row],[Exchange rate]]))</f>
        <v/>
      </c>
      <c r="M171" s="102" t="str">
        <f t="shared" si="5"/>
        <v/>
      </c>
      <c r="N171" s="103" t="str">
        <f>IF(OR(ISBLANK(J171),ISBLANK(G171),ISBLANK(K171)),"",IFERROR(IF(K171=INDEX('EC Rates Auto Load '!$F$2:$K$154,MATCH(J171,'EC Rates Auto Load '!$C$2:$C$154,0),MONTH(G171)),"Correct Fx Rate","Incorrect FX Rate"),"Currency not found"))</f>
        <v/>
      </c>
    </row>
    <row r="172" spans="1:14" x14ac:dyDescent="0.25">
      <c r="A172" s="47"/>
      <c r="B172" s="98"/>
      <c r="C172" s="98"/>
      <c r="D172" s="98"/>
      <c r="E172" s="98"/>
      <c r="F172" s="98"/>
      <c r="G172" s="98"/>
      <c r="H172" s="98"/>
      <c r="I172" s="100"/>
      <c r="J172" s="101"/>
      <c r="K172" s="100" t="str">
        <f>+IFERROR(INDEX(Table5[],MATCH(DATE(YEAR(G172),MONTH(G172),1),Table5[Month],0),MATCH(J172,Table5[#Headers],0)),"Rate Not Found")</f>
        <v>Rate Not Found</v>
      </c>
      <c r="L172" s="100" t="str">
        <f>IF(Table1[[#This Row],[Amount in original currency]]=0,"",(Table1[[#This Row],[Amount in original currency]]/Table1[[#This Row],[Exchange rate]]))</f>
        <v/>
      </c>
      <c r="M172" s="102" t="str">
        <f t="shared" si="5"/>
        <v/>
      </c>
      <c r="N172" s="103" t="str">
        <f>IF(OR(ISBLANK(J172),ISBLANK(G172),ISBLANK(K172)),"",IFERROR(IF(K172=INDEX('EC Rates Auto Load '!$F$2:$K$154,MATCH(J172,'EC Rates Auto Load '!$C$2:$C$154,0),MONTH(G172)),"Correct Fx Rate","Incorrect FX Rate"),"Currency not found"))</f>
        <v/>
      </c>
    </row>
    <row r="173" spans="1:14" x14ac:dyDescent="0.25">
      <c r="A173" s="47"/>
      <c r="B173" s="98"/>
      <c r="C173" s="98"/>
      <c r="D173" s="98"/>
      <c r="E173" s="98"/>
      <c r="F173" s="98"/>
      <c r="G173" s="98"/>
      <c r="H173" s="98"/>
      <c r="I173" s="100"/>
      <c r="J173" s="101"/>
      <c r="K173" s="100" t="str">
        <f>+IFERROR(INDEX(Table5[],MATCH(DATE(YEAR(G173),MONTH(G173),1),Table5[Month],0),MATCH(J173,Table5[#Headers],0)),"Rate Not Found")</f>
        <v>Rate Not Found</v>
      </c>
      <c r="L173" s="100" t="str">
        <f>IF(Table1[[#This Row],[Amount in original currency]]=0,"",(Table1[[#This Row],[Amount in original currency]]/Table1[[#This Row],[Exchange rate]]))</f>
        <v/>
      </c>
      <c r="M173" s="102" t="str">
        <f t="shared" si="5"/>
        <v/>
      </c>
      <c r="N173" s="103" t="str">
        <f>IF(OR(ISBLANK(J173),ISBLANK(G173),ISBLANK(K173)),"",IFERROR(IF(K173=INDEX('EC Rates Auto Load '!$F$2:$K$154,MATCH(J173,'EC Rates Auto Load '!$C$2:$C$154,0),MONTH(G173)),"Correct Fx Rate","Incorrect FX Rate"),"Currency not found"))</f>
        <v/>
      </c>
    </row>
    <row r="174" spans="1:14" x14ac:dyDescent="0.25">
      <c r="A174" s="47"/>
      <c r="B174" s="98"/>
      <c r="C174" s="98"/>
      <c r="D174" s="98"/>
      <c r="E174" s="98"/>
      <c r="F174" s="98"/>
      <c r="G174" s="98"/>
      <c r="H174" s="98"/>
      <c r="I174" s="100"/>
      <c r="J174" s="101"/>
      <c r="K174" s="100" t="str">
        <f>+IFERROR(INDEX(Table5[],MATCH(DATE(YEAR(G174),MONTH(G174),1),Table5[Month],0),MATCH(J174,Table5[#Headers],0)),"Rate Not Found")</f>
        <v>Rate Not Found</v>
      </c>
      <c r="L174" s="100" t="str">
        <f>IF(Table1[[#This Row],[Amount in original currency]]=0,"",(Table1[[#This Row],[Amount in original currency]]/Table1[[#This Row],[Exchange rate]]))</f>
        <v/>
      </c>
      <c r="M174" s="102" t="str">
        <f t="shared" si="5"/>
        <v/>
      </c>
      <c r="N174" s="103" t="str">
        <f>IF(OR(ISBLANK(J174),ISBLANK(G174),ISBLANK(K174)),"",IFERROR(IF(K174=INDEX('EC Rates Auto Load '!$F$2:$K$154,MATCH(J174,'EC Rates Auto Load '!$C$2:$C$154,0),MONTH(G174)),"Correct Fx Rate","Incorrect FX Rate"),"Currency not found"))</f>
        <v/>
      </c>
    </row>
    <row r="175" spans="1:14" x14ac:dyDescent="0.25">
      <c r="A175" s="47"/>
      <c r="B175" s="98"/>
      <c r="C175" s="98"/>
      <c r="D175" s="98"/>
      <c r="E175" s="98"/>
      <c r="F175" s="98"/>
      <c r="G175" s="98"/>
      <c r="H175" s="98"/>
      <c r="I175" s="100"/>
      <c r="J175" s="101"/>
      <c r="K175" s="100" t="str">
        <f>+IFERROR(INDEX(Table5[],MATCH(DATE(YEAR(G175),MONTH(G175),1),Table5[Month],0),MATCH(J175,Table5[#Headers],0)),"Rate Not Found")</f>
        <v>Rate Not Found</v>
      </c>
      <c r="L175" s="100" t="str">
        <f>IF(Table1[[#This Row],[Amount in original currency]]=0,"",(Table1[[#This Row],[Amount in original currency]]/Table1[[#This Row],[Exchange rate]]))</f>
        <v/>
      </c>
      <c r="M175" s="102" t="str">
        <f t="shared" si="5"/>
        <v/>
      </c>
      <c r="N175" s="103" t="str">
        <f>IF(OR(ISBLANK(J175),ISBLANK(G175),ISBLANK(K175)),"",IFERROR(IF(K175=INDEX('EC Rates Auto Load '!$F$2:$K$154,MATCH(J175,'EC Rates Auto Load '!$C$2:$C$154,0),MONTH(G175)),"Correct Fx Rate","Incorrect FX Rate"),"Currency not found"))</f>
        <v/>
      </c>
    </row>
    <row r="176" spans="1:14" x14ac:dyDescent="0.25">
      <c r="A176" s="47"/>
      <c r="B176" s="98"/>
      <c r="C176" s="98"/>
      <c r="D176" s="98"/>
      <c r="E176" s="98"/>
      <c r="F176" s="98"/>
      <c r="G176" s="98"/>
      <c r="H176" s="98"/>
      <c r="I176" s="100"/>
      <c r="J176" s="101"/>
      <c r="K176" s="100" t="str">
        <f>+IFERROR(INDEX(Table5[],MATCH(DATE(YEAR(G176),MONTH(G176),1),Table5[Month],0),MATCH(J176,Table5[#Headers],0)),"Rate Not Found")</f>
        <v>Rate Not Found</v>
      </c>
      <c r="L176" s="100" t="str">
        <f>IF(Table1[[#This Row],[Amount in original currency]]=0,"",(Table1[[#This Row],[Amount in original currency]]/Table1[[#This Row],[Exchange rate]]))</f>
        <v/>
      </c>
      <c r="M176" s="102" t="str">
        <f t="shared" si="5"/>
        <v/>
      </c>
      <c r="N176" s="103" t="str">
        <f>IF(OR(ISBLANK(J176),ISBLANK(G176),ISBLANK(K176)),"",IFERROR(IF(K176=INDEX('EC Rates Auto Load '!$F$2:$K$154,MATCH(J176,'EC Rates Auto Load '!$C$2:$C$154,0),MONTH(G176)),"Correct Fx Rate","Incorrect FX Rate"),"Currency not found"))</f>
        <v/>
      </c>
    </row>
    <row r="177" spans="1:14" x14ac:dyDescent="0.25">
      <c r="A177" s="47"/>
      <c r="B177" s="98"/>
      <c r="C177" s="98"/>
      <c r="D177" s="98"/>
      <c r="E177" s="98"/>
      <c r="F177" s="98"/>
      <c r="G177" s="98"/>
      <c r="H177" s="98"/>
      <c r="I177" s="100"/>
      <c r="J177" s="101"/>
      <c r="K177" s="100" t="str">
        <f>+IFERROR(INDEX(Table5[],MATCH(DATE(YEAR(G177),MONTH(G177),1),Table5[Month],0),MATCH(J177,Table5[#Headers],0)),"Rate Not Found")</f>
        <v>Rate Not Found</v>
      </c>
      <c r="L177" s="100" t="str">
        <f>IF(Table1[[#This Row],[Amount in original currency]]=0,"",(Table1[[#This Row],[Amount in original currency]]/Table1[[#This Row],[Exchange rate]]))</f>
        <v/>
      </c>
      <c r="M177" s="102" t="str">
        <f t="shared" si="5"/>
        <v/>
      </c>
      <c r="N177" s="103" t="str">
        <f>IF(OR(ISBLANK(J177),ISBLANK(G177),ISBLANK(K177)),"",IFERROR(IF(K177=INDEX('EC Rates Auto Load '!$F$2:$K$154,MATCH(J177,'EC Rates Auto Load '!$C$2:$C$154,0),MONTH(G177)),"Correct Fx Rate","Incorrect FX Rate"),"Currency not found"))</f>
        <v/>
      </c>
    </row>
    <row r="178" spans="1:14" x14ac:dyDescent="0.25">
      <c r="A178" s="47"/>
      <c r="B178" s="98"/>
      <c r="C178" s="98"/>
      <c r="D178" s="98"/>
      <c r="E178" s="98"/>
      <c r="F178" s="98"/>
      <c r="G178" s="98"/>
      <c r="H178" s="98"/>
      <c r="I178" s="100"/>
      <c r="J178" s="101"/>
      <c r="K178" s="100" t="str">
        <f>+IFERROR(INDEX(Table5[],MATCH(DATE(YEAR(G178),MONTH(G178),1),Table5[Month],0),MATCH(J178,Table5[#Headers],0)),"Rate Not Found")</f>
        <v>Rate Not Found</v>
      </c>
      <c r="L178" s="100" t="str">
        <f>IF(Table1[[#This Row],[Amount in original currency]]=0,"",(Table1[[#This Row],[Amount in original currency]]/Table1[[#This Row],[Exchange rate]]))</f>
        <v/>
      </c>
      <c r="M178" s="102" t="str">
        <f t="shared" si="5"/>
        <v/>
      </c>
      <c r="N178" s="103" t="str">
        <f>IF(OR(ISBLANK(J178),ISBLANK(G178),ISBLANK(K178)),"",IFERROR(IF(K178=INDEX('EC Rates Auto Load '!$F$2:$K$154,MATCH(J178,'EC Rates Auto Load '!$C$2:$C$154,0),MONTH(G178)),"Correct Fx Rate","Incorrect FX Rate"),"Currency not found"))</f>
        <v/>
      </c>
    </row>
    <row r="179" spans="1:14" x14ac:dyDescent="0.25">
      <c r="A179" s="47"/>
      <c r="B179" s="98"/>
      <c r="C179" s="98"/>
      <c r="D179" s="98"/>
      <c r="E179" s="98"/>
      <c r="F179" s="98"/>
      <c r="G179" s="98"/>
      <c r="H179" s="98"/>
      <c r="I179" s="100"/>
      <c r="J179" s="101"/>
      <c r="K179" s="100" t="str">
        <f>+IFERROR(INDEX(Table5[],MATCH(DATE(YEAR(G179),MONTH(G179),1),Table5[Month],0),MATCH(J179,Table5[#Headers],0)),"Rate Not Found")</f>
        <v>Rate Not Found</v>
      </c>
      <c r="L179" s="100" t="str">
        <f>IF(Table1[[#This Row],[Amount in original currency]]=0,"",(Table1[[#This Row],[Amount in original currency]]/Table1[[#This Row],[Exchange rate]]))</f>
        <v/>
      </c>
      <c r="M179" s="102" t="str">
        <f t="shared" si="5"/>
        <v/>
      </c>
      <c r="N179" s="103" t="str">
        <f>IF(OR(ISBLANK(J179),ISBLANK(G179),ISBLANK(K179)),"",IFERROR(IF(K179=INDEX('EC Rates Auto Load '!$F$2:$K$154,MATCH(J179,'EC Rates Auto Load '!$C$2:$C$154,0),MONTH(G179)),"Correct Fx Rate","Incorrect FX Rate"),"Currency not found"))</f>
        <v/>
      </c>
    </row>
    <row r="180" spans="1:14" x14ac:dyDescent="0.25">
      <c r="A180" s="47"/>
      <c r="B180" s="98"/>
      <c r="C180" s="98"/>
      <c r="D180" s="98"/>
      <c r="E180" s="98"/>
      <c r="F180" s="98"/>
      <c r="G180" s="98"/>
      <c r="H180" s="98"/>
      <c r="I180" s="100"/>
      <c r="J180" s="101"/>
      <c r="K180" s="100" t="str">
        <f>+IFERROR(INDEX(Table5[],MATCH(DATE(YEAR(G180),MONTH(G180),1),Table5[Month],0),MATCH(J180,Table5[#Headers],0)),"Rate Not Found")</f>
        <v>Rate Not Found</v>
      </c>
      <c r="L180" s="100" t="str">
        <f>IF(Table1[[#This Row],[Amount in original currency]]=0,"",(Table1[[#This Row],[Amount in original currency]]/Table1[[#This Row],[Exchange rate]]))</f>
        <v/>
      </c>
      <c r="M180" s="102" t="str">
        <f t="shared" si="5"/>
        <v/>
      </c>
      <c r="N180" s="103" t="str">
        <f>IF(OR(ISBLANK(J180),ISBLANK(G180),ISBLANK(K180)),"",IFERROR(IF(K180=INDEX('EC Rates Auto Load '!$F$2:$K$154,MATCH(J180,'EC Rates Auto Load '!$C$2:$C$154,0),MONTH(G180)),"Correct Fx Rate","Incorrect FX Rate"),"Currency not found"))</f>
        <v/>
      </c>
    </row>
    <row r="181" spans="1:14" x14ac:dyDescent="0.25">
      <c r="A181" s="47"/>
      <c r="B181" s="98"/>
      <c r="C181" s="98"/>
      <c r="D181" s="98"/>
      <c r="E181" s="98"/>
      <c r="F181" s="98"/>
      <c r="G181" s="98"/>
      <c r="H181" s="98"/>
      <c r="I181" s="100"/>
      <c r="J181" s="101"/>
      <c r="K181" s="100" t="str">
        <f>+IFERROR(INDEX(Table5[],MATCH(DATE(YEAR(G181),MONTH(G181),1),Table5[Month],0),MATCH(J181,Table5[#Headers],0)),"Rate Not Found")</f>
        <v>Rate Not Found</v>
      </c>
      <c r="L181" s="100" t="str">
        <f>IF(Table1[[#This Row],[Amount in original currency]]=0,"",(Table1[[#This Row],[Amount in original currency]]/Table1[[#This Row],[Exchange rate]]))</f>
        <v/>
      </c>
      <c r="M181" s="102" t="str">
        <f t="shared" si="5"/>
        <v/>
      </c>
      <c r="N181" s="103" t="str">
        <f>IF(OR(ISBLANK(J181),ISBLANK(G181),ISBLANK(K181)),"",IFERROR(IF(K181=INDEX('EC Rates Auto Load '!$F$2:$K$154,MATCH(J181,'EC Rates Auto Load '!$C$2:$C$154,0),MONTH(G181)),"Correct Fx Rate","Incorrect FX Rate"),"Currency not found"))</f>
        <v/>
      </c>
    </row>
    <row r="182" spans="1:14" x14ac:dyDescent="0.25">
      <c r="A182" s="47"/>
      <c r="B182" s="98"/>
      <c r="C182" s="98"/>
      <c r="D182" s="98"/>
      <c r="E182" s="98"/>
      <c r="F182" s="98"/>
      <c r="G182" s="98"/>
      <c r="H182" s="98"/>
      <c r="I182" s="100"/>
      <c r="J182" s="101"/>
      <c r="K182" s="100" t="str">
        <f>+IFERROR(INDEX(Table5[],MATCH(DATE(YEAR(G182),MONTH(G182),1),Table5[Month],0),MATCH(J182,Table5[#Headers],0)),"Rate Not Found")</f>
        <v>Rate Not Found</v>
      </c>
      <c r="L182" s="100" t="str">
        <f>IF(Table1[[#This Row],[Amount in original currency]]=0,"",(Table1[[#This Row],[Amount in original currency]]/Table1[[#This Row],[Exchange rate]]))</f>
        <v/>
      </c>
      <c r="M182" s="102" t="str">
        <f t="shared" si="5"/>
        <v/>
      </c>
      <c r="N182" s="103" t="str">
        <f>IF(OR(ISBLANK(J182),ISBLANK(G182),ISBLANK(K182)),"",IFERROR(IF(K182=INDEX('EC Rates Auto Load '!$F$2:$K$154,MATCH(J182,'EC Rates Auto Load '!$C$2:$C$154,0),MONTH(G182)),"Correct Fx Rate","Incorrect FX Rate"),"Currency not found"))</f>
        <v/>
      </c>
    </row>
    <row r="183" spans="1:14" x14ac:dyDescent="0.25">
      <c r="A183" s="47"/>
      <c r="B183" s="98"/>
      <c r="C183" s="98"/>
      <c r="D183" s="98"/>
      <c r="E183" s="98"/>
      <c r="F183" s="98"/>
      <c r="G183" s="98"/>
      <c r="H183" s="98"/>
      <c r="I183" s="100"/>
      <c r="J183" s="101"/>
      <c r="K183" s="100" t="str">
        <f>+IFERROR(INDEX(Table5[],MATCH(DATE(YEAR(G183),MONTH(G183),1),Table5[Month],0),MATCH(J183,Table5[#Headers],0)),"Rate Not Found")</f>
        <v>Rate Not Found</v>
      </c>
      <c r="L183" s="100" t="str">
        <f>IF(Table1[[#This Row],[Amount in original currency]]=0,"",(Table1[[#This Row],[Amount in original currency]]/Table1[[#This Row],[Exchange rate]]))</f>
        <v/>
      </c>
      <c r="M183" s="102" t="str">
        <f t="shared" si="5"/>
        <v/>
      </c>
      <c r="N183" s="103" t="str">
        <f>IF(OR(ISBLANK(J183),ISBLANK(G183),ISBLANK(K183)),"",IFERROR(IF(K183=INDEX('EC Rates Auto Load '!$F$2:$K$154,MATCH(J183,'EC Rates Auto Load '!$C$2:$C$154,0),MONTH(G183)),"Correct Fx Rate","Incorrect FX Rate"),"Currency not found"))</f>
        <v/>
      </c>
    </row>
    <row r="184" spans="1:14" x14ac:dyDescent="0.25">
      <c r="A184" s="47"/>
      <c r="B184" s="98"/>
      <c r="C184" s="98"/>
      <c r="D184" s="98"/>
      <c r="E184" s="98"/>
      <c r="F184" s="98"/>
      <c r="G184" s="98"/>
      <c r="H184" s="98"/>
      <c r="I184" s="100"/>
      <c r="J184" s="101"/>
      <c r="K184" s="100" t="str">
        <f>+IFERROR(INDEX(Table5[],MATCH(DATE(YEAR(G184),MONTH(G184),1),Table5[Month],0),MATCH(J184,Table5[#Headers],0)),"Rate Not Found")</f>
        <v>Rate Not Found</v>
      </c>
      <c r="L184" s="100" t="str">
        <f>IF(Table1[[#This Row],[Amount in original currency]]=0,"",(Table1[[#This Row],[Amount in original currency]]/Table1[[#This Row],[Exchange rate]]))</f>
        <v/>
      </c>
      <c r="M184" s="102" t="str">
        <f t="shared" si="5"/>
        <v/>
      </c>
      <c r="N184" s="103" t="str">
        <f>IF(OR(ISBLANK(J184),ISBLANK(G184),ISBLANK(K184)),"",IFERROR(IF(K184=INDEX('EC Rates Auto Load '!$F$2:$K$154,MATCH(J184,'EC Rates Auto Load '!$C$2:$C$154,0),MONTH(G184)),"Correct Fx Rate","Incorrect FX Rate"),"Currency not found"))</f>
        <v/>
      </c>
    </row>
    <row r="185" spans="1:14" x14ac:dyDescent="0.25">
      <c r="A185" s="47"/>
      <c r="B185" s="98"/>
      <c r="C185" s="98"/>
      <c r="D185" s="98"/>
      <c r="E185" s="98"/>
      <c r="F185" s="98"/>
      <c r="G185" s="98"/>
      <c r="H185" s="98"/>
      <c r="I185" s="100"/>
      <c r="J185" s="101"/>
      <c r="K185" s="100" t="str">
        <f>+IFERROR(INDEX(Table5[],MATCH(DATE(YEAR(G185),MONTH(G185),1),Table5[Month],0),MATCH(J185,Table5[#Headers],0)),"Rate Not Found")</f>
        <v>Rate Not Found</v>
      </c>
      <c r="L185" s="100" t="str">
        <f>IF(Table1[[#This Row],[Amount in original currency]]=0,"",(Table1[[#This Row],[Amount in original currency]]/Table1[[#This Row],[Exchange rate]]))</f>
        <v/>
      </c>
      <c r="M185" s="102" t="str">
        <f t="shared" si="5"/>
        <v/>
      </c>
      <c r="N185" s="103" t="str">
        <f>IF(OR(ISBLANK(J185),ISBLANK(G185),ISBLANK(K185)),"",IFERROR(IF(K185=INDEX('EC Rates Auto Load '!$F$2:$K$154,MATCH(J185,'EC Rates Auto Load '!$C$2:$C$154,0),MONTH(G185)),"Correct Fx Rate","Incorrect FX Rate"),"Currency not found"))</f>
        <v/>
      </c>
    </row>
    <row r="186" spans="1:14" x14ac:dyDescent="0.25">
      <c r="A186" s="47"/>
      <c r="B186" s="98"/>
      <c r="C186" s="98"/>
      <c r="D186" s="98"/>
      <c r="E186" s="98"/>
      <c r="F186" s="98"/>
      <c r="G186" s="98"/>
      <c r="H186" s="98"/>
      <c r="I186" s="100"/>
      <c r="J186" s="101"/>
      <c r="K186" s="100" t="str">
        <f>+IFERROR(INDEX(Table5[],MATCH(DATE(YEAR(G186),MONTH(G186),1),Table5[Month],0),MATCH(J186,Table5[#Headers],0)),"Rate Not Found")</f>
        <v>Rate Not Found</v>
      </c>
      <c r="L186" s="100" t="str">
        <f>IF(Table1[[#This Row],[Amount in original currency]]=0,"",(Table1[[#This Row],[Amount in original currency]]/Table1[[#This Row],[Exchange rate]]))</f>
        <v/>
      </c>
      <c r="M186" s="102" t="str">
        <f t="shared" si="5"/>
        <v/>
      </c>
      <c r="N186" s="103" t="str">
        <f>IF(OR(ISBLANK(J186),ISBLANK(G186),ISBLANK(K186)),"",IFERROR(IF(K186=INDEX('EC Rates Auto Load '!$F$2:$K$154,MATCH(J186,'EC Rates Auto Load '!$C$2:$C$154,0),MONTH(G186)),"Correct Fx Rate","Incorrect FX Rate"),"Currency not found"))</f>
        <v/>
      </c>
    </row>
    <row r="187" spans="1:14" x14ac:dyDescent="0.25">
      <c r="A187" s="47"/>
      <c r="B187" s="98"/>
      <c r="C187" s="98"/>
      <c r="D187" s="98"/>
      <c r="E187" s="98"/>
      <c r="F187" s="98"/>
      <c r="G187" s="98"/>
      <c r="H187" s="98"/>
      <c r="I187" s="100"/>
      <c r="J187" s="101"/>
      <c r="K187" s="100" t="str">
        <f>+IFERROR(INDEX(Table5[],MATCH(DATE(YEAR(G187),MONTH(G187),1),Table5[Month],0),MATCH(J187,Table5[#Headers],0)),"Rate Not Found")</f>
        <v>Rate Not Found</v>
      </c>
      <c r="L187" s="100" t="str">
        <f>IF(Table1[[#This Row],[Amount in original currency]]=0,"",(Table1[[#This Row],[Amount in original currency]]/Table1[[#This Row],[Exchange rate]]))</f>
        <v/>
      </c>
      <c r="M187" s="102" t="str">
        <f t="shared" si="5"/>
        <v/>
      </c>
      <c r="N187" s="103" t="str">
        <f>IF(OR(ISBLANK(J187),ISBLANK(G187),ISBLANK(K187)),"",IFERROR(IF(K187=INDEX('EC Rates Auto Load '!$F$2:$K$154,MATCH(J187,'EC Rates Auto Load '!$C$2:$C$154,0),MONTH(G187)),"Correct Fx Rate","Incorrect FX Rate"),"Currency not found"))</f>
        <v/>
      </c>
    </row>
    <row r="188" spans="1:14" x14ac:dyDescent="0.25">
      <c r="A188" s="47"/>
      <c r="B188" s="98"/>
      <c r="C188" s="98"/>
      <c r="D188" s="98"/>
      <c r="E188" s="98"/>
      <c r="F188" s="98"/>
      <c r="G188" s="98"/>
      <c r="H188" s="98"/>
      <c r="I188" s="100"/>
      <c r="J188" s="101"/>
      <c r="K188" s="100" t="str">
        <f>+IFERROR(INDEX(Table5[],MATCH(DATE(YEAR(G188),MONTH(G188),1),Table5[Month],0),MATCH(J188,Table5[#Headers],0)),"Rate Not Found")</f>
        <v>Rate Not Found</v>
      </c>
      <c r="L188" s="100" t="str">
        <f>IF(Table1[[#This Row],[Amount in original currency]]=0,"",(Table1[[#This Row],[Amount in original currency]]/Table1[[#This Row],[Exchange rate]]))</f>
        <v/>
      </c>
      <c r="M188" s="102" t="str">
        <f t="shared" si="5"/>
        <v/>
      </c>
      <c r="N188" s="103" t="str">
        <f>IF(OR(ISBLANK(J188),ISBLANK(G188),ISBLANK(K188)),"",IFERROR(IF(K188=INDEX('EC Rates Auto Load '!$F$2:$K$154,MATCH(J188,'EC Rates Auto Load '!$C$2:$C$154,0),MONTH(G188)),"Correct Fx Rate","Incorrect FX Rate"),"Currency not found"))</f>
        <v/>
      </c>
    </row>
    <row r="189" spans="1:14" x14ac:dyDescent="0.25">
      <c r="A189" s="47"/>
      <c r="B189" s="98"/>
      <c r="C189" s="98"/>
      <c r="D189" s="98"/>
      <c r="E189" s="98"/>
      <c r="F189" s="98"/>
      <c r="G189" s="98"/>
      <c r="H189" s="98"/>
      <c r="I189" s="100"/>
      <c r="J189" s="101"/>
      <c r="K189" s="100" t="str">
        <f>+IFERROR(INDEX(Table5[],MATCH(DATE(YEAR(G189),MONTH(G189),1),Table5[Month],0),MATCH(J189,Table5[#Headers],0)),"Rate Not Found")</f>
        <v>Rate Not Found</v>
      </c>
      <c r="L189" s="100" t="str">
        <f>IF(Table1[[#This Row],[Amount in original currency]]=0,"",(Table1[[#This Row],[Amount in original currency]]/Table1[[#This Row],[Exchange rate]]))</f>
        <v/>
      </c>
      <c r="M189" s="102" t="str">
        <f t="shared" si="5"/>
        <v/>
      </c>
      <c r="N189" s="103" t="str">
        <f>IF(OR(ISBLANK(J189),ISBLANK(G189),ISBLANK(K189)),"",IFERROR(IF(K189=INDEX('EC Rates Auto Load '!$F$2:$K$154,MATCH(J189,'EC Rates Auto Load '!$C$2:$C$154,0),MONTH(G189)),"Correct Fx Rate","Incorrect FX Rate"),"Currency not found"))</f>
        <v/>
      </c>
    </row>
    <row r="190" spans="1:14" x14ac:dyDescent="0.25">
      <c r="A190" s="47"/>
      <c r="B190" s="98"/>
      <c r="C190" s="98"/>
      <c r="D190" s="98"/>
      <c r="E190" s="98"/>
      <c r="F190" s="98"/>
      <c r="G190" s="98"/>
      <c r="H190" s="98"/>
      <c r="I190" s="100"/>
      <c r="J190" s="101"/>
      <c r="K190" s="100" t="str">
        <f>+IFERROR(INDEX(Table5[],MATCH(DATE(YEAR(G190),MONTH(G190),1),Table5[Month],0),MATCH(J190,Table5[#Headers],0)),"Rate Not Found")</f>
        <v>Rate Not Found</v>
      </c>
      <c r="L190" s="100" t="str">
        <f>IF(Table1[[#This Row],[Amount in original currency]]=0,"",(Table1[[#This Row],[Amount in original currency]]/Table1[[#This Row],[Exchange rate]]))</f>
        <v/>
      </c>
      <c r="M190" s="102" t="str">
        <f t="shared" si="5"/>
        <v/>
      </c>
      <c r="N190" s="103" t="str">
        <f>IF(OR(ISBLANK(J190),ISBLANK(G190),ISBLANK(K190)),"",IFERROR(IF(K190=INDEX('EC Rates Auto Load '!$F$2:$K$154,MATCH(J190,'EC Rates Auto Load '!$C$2:$C$154,0),MONTH(G190)),"Correct Fx Rate","Incorrect FX Rate"),"Currency not found"))</f>
        <v/>
      </c>
    </row>
    <row r="191" spans="1:14" x14ac:dyDescent="0.25">
      <c r="A191" s="47"/>
      <c r="B191" s="98"/>
      <c r="C191" s="98"/>
      <c r="D191" s="98"/>
      <c r="E191" s="98"/>
      <c r="F191" s="98"/>
      <c r="G191" s="98"/>
      <c r="H191" s="98"/>
      <c r="I191" s="100"/>
      <c r="J191" s="101"/>
      <c r="K191" s="100" t="str">
        <f>+IFERROR(INDEX(Table5[],MATCH(DATE(YEAR(G191),MONTH(G191),1),Table5[Month],0),MATCH(J191,Table5[#Headers],0)),"Rate Not Found")</f>
        <v>Rate Not Found</v>
      </c>
      <c r="L191" s="100" t="str">
        <f>IF(Table1[[#This Row],[Amount in original currency]]=0,"",(Table1[[#This Row],[Amount in original currency]]/Table1[[#This Row],[Exchange rate]]))</f>
        <v/>
      </c>
      <c r="M191" s="102" t="str">
        <f t="shared" si="5"/>
        <v/>
      </c>
      <c r="N191" s="103" t="str">
        <f>IF(OR(ISBLANK(J191),ISBLANK(G191),ISBLANK(K191)),"",IFERROR(IF(K191=INDEX('EC Rates Auto Load '!$F$2:$K$154,MATCH(J191,'EC Rates Auto Load '!$C$2:$C$154,0),MONTH(G191)),"Correct Fx Rate","Incorrect FX Rate"),"Currency not found"))</f>
        <v/>
      </c>
    </row>
    <row r="192" spans="1:14" x14ac:dyDescent="0.25">
      <c r="A192" s="47"/>
      <c r="B192" s="98"/>
      <c r="C192" s="98"/>
      <c r="D192" s="98"/>
      <c r="E192" s="98"/>
      <c r="F192" s="98"/>
      <c r="G192" s="98"/>
      <c r="H192" s="98"/>
      <c r="I192" s="100"/>
      <c r="J192" s="101"/>
      <c r="K192" s="100" t="str">
        <f>+IFERROR(INDEX(Table5[],MATCH(DATE(YEAR(G192),MONTH(G192),1),Table5[Month],0),MATCH(J192,Table5[#Headers],0)),"Rate Not Found")</f>
        <v>Rate Not Found</v>
      </c>
      <c r="L192" s="100" t="str">
        <f>IF(Table1[[#This Row],[Amount in original currency]]=0,"",(Table1[[#This Row],[Amount in original currency]]/Table1[[#This Row],[Exchange rate]]))</f>
        <v/>
      </c>
      <c r="M192" s="102" t="str">
        <f t="shared" si="5"/>
        <v/>
      </c>
      <c r="N192" s="103" t="str">
        <f>IF(OR(ISBLANK(J192),ISBLANK(G192),ISBLANK(K192)),"",IFERROR(IF(K192=INDEX('EC Rates Auto Load '!$F$2:$K$154,MATCH(J192,'EC Rates Auto Load '!$C$2:$C$154,0),MONTH(G192)),"Correct Fx Rate","Incorrect FX Rate"),"Currency not found"))</f>
        <v/>
      </c>
    </row>
    <row r="193" spans="1:14" x14ac:dyDescent="0.25">
      <c r="A193" s="47"/>
      <c r="B193" s="98"/>
      <c r="C193" s="98"/>
      <c r="D193" s="98"/>
      <c r="E193" s="98"/>
      <c r="F193" s="98"/>
      <c r="G193" s="98"/>
      <c r="H193" s="98"/>
      <c r="I193" s="100"/>
      <c r="J193" s="101"/>
      <c r="K193" s="100" t="str">
        <f>+IFERROR(INDEX(Table5[],MATCH(DATE(YEAR(G193),MONTH(G193),1),Table5[Month],0),MATCH(J193,Table5[#Headers],0)),"Rate Not Found")</f>
        <v>Rate Not Found</v>
      </c>
      <c r="L193" s="100" t="str">
        <f>IF(Table1[[#This Row],[Amount in original currency]]=0,"",(Table1[[#This Row],[Amount in original currency]]/Table1[[#This Row],[Exchange rate]]))</f>
        <v/>
      </c>
      <c r="M193" s="102" t="str">
        <f t="shared" si="5"/>
        <v/>
      </c>
      <c r="N193" s="103" t="str">
        <f>IF(OR(ISBLANK(J193),ISBLANK(G193),ISBLANK(K193)),"",IFERROR(IF(K193=INDEX('EC Rates Auto Load '!$F$2:$K$154,MATCH(J193,'EC Rates Auto Load '!$C$2:$C$154,0),MONTH(G193)),"Correct Fx Rate","Incorrect FX Rate"),"Currency not found"))</f>
        <v/>
      </c>
    </row>
    <row r="194" spans="1:14" x14ac:dyDescent="0.25">
      <c r="A194" s="47"/>
      <c r="B194" s="98"/>
      <c r="C194" s="98"/>
      <c r="D194" s="98"/>
      <c r="E194" s="98"/>
      <c r="F194" s="98"/>
      <c r="G194" s="98"/>
      <c r="H194" s="98"/>
      <c r="I194" s="100"/>
      <c r="J194" s="101"/>
      <c r="K194" s="100" t="str">
        <f>+IFERROR(INDEX(Table5[],MATCH(DATE(YEAR(G194),MONTH(G194),1),Table5[Month],0),MATCH(J194,Table5[#Headers],0)),"Rate Not Found")</f>
        <v>Rate Not Found</v>
      </c>
      <c r="L194" s="100" t="str">
        <f>IF(Table1[[#This Row],[Amount in original currency]]=0,"",(Table1[[#This Row],[Amount in original currency]]/Table1[[#This Row],[Exchange rate]]))</f>
        <v/>
      </c>
      <c r="M194" s="102" t="str">
        <f t="shared" si="5"/>
        <v/>
      </c>
      <c r="N194" s="103" t="str">
        <f>IF(OR(ISBLANK(J194),ISBLANK(G194),ISBLANK(K194)),"",IFERROR(IF(K194=INDEX('EC Rates Auto Load '!$F$2:$K$154,MATCH(J194,'EC Rates Auto Load '!$C$2:$C$154,0),MONTH(G194)),"Correct Fx Rate","Incorrect FX Rate"),"Currency not found"))</f>
        <v/>
      </c>
    </row>
    <row r="195" spans="1:14" x14ac:dyDescent="0.25">
      <c r="A195" s="47"/>
      <c r="B195" s="98"/>
      <c r="C195" s="98"/>
      <c r="D195" s="98"/>
      <c r="E195" s="98"/>
      <c r="F195" s="98"/>
      <c r="G195" s="98"/>
      <c r="H195" s="98"/>
      <c r="I195" s="100"/>
      <c r="J195" s="101"/>
      <c r="K195" s="100" t="str">
        <f>+IFERROR(INDEX(Table5[],MATCH(DATE(YEAR(G195),MONTH(G195),1),Table5[Month],0),MATCH(J195,Table5[#Headers],0)),"Rate Not Found")</f>
        <v>Rate Not Found</v>
      </c>
      <c r="L195" s="100" t="str">
        <f>IF(Table1[[#This Row],[Amount in original currency]]=0,"",(Table1[[#This Row],[Amount in original currency]]/Table1[[#This Row],[Exchange rate]]))</f>
        <v/>
      </c>
      <c r="M195" s="102" t="str">
        <f t="shared" si="5"/>
        <v/>
      </c>
      <c r="N195" s="103" t="str">
        <f>IF(OR(ISBLANK(J195),ISBLANK(G195),ISBLANK(K195)),"",IFERROR(IF(K195=INDEX('EC Rates Auto Load '!$F$2:$K$154,MATCH(J195,'EC Rates Auto Load '!$C$2:$C$154,0),MONTH(G195)),"Correct Fx Rate","Incorrect FX Rate"),"Currency not found"))</f>
        <v/>
      </c>
    </row>
    <row r="196" spans="1:14" x14ac:dyDescent="0.25">
      <c r="A196" s="47"/>
      <c r="B196" s="98"/>
      <c r="C196" s="98"/>
      <c r="D196" s="98"/>
      <c r="E196" s="98"/>
      <c r="F196" s="98"/>
      <c r="G196" s="98"/>
      <c r="H196" s="98"/>
      <c r="I196" s="100"/>
      <c r="J196" s="101"/>
      <c r="K196" s="100" t="str">
        <f>+IFERROR(INDEX(Table5[],MATCH(DATE(YEAR(G196),MONTH(G196),1),Table5[Month],0),MATCH(J196,Table5[#Headers],0)),"Rate Not Found")</f>
        <v>Rate Not Found</v>
      </c>
      <c r="L196" s="100" t="str">
        <f>IF(Table1[[#This Row],[Amount in original currency]]=0,"",(Table1[[#This Row],[Amount in original currency]]/Table1[[#This Row],[Exchange rate]]))</f>
        <v/>
      </c>
      <c r="M196" s="102" t="str">
        <f t="shared" si="5"/>
        <v/>
      </c>
      <c r="N196" s="103" t="str">
        <f>IF(OR(ISBLANK(J196),ISBLANK(G196),ISBLANK(K196)),"",IFERROR(IF(K196=INDEX('EC Rates Auto Load '!$F$2:$K$154,MATCH(J196,'EC Rates Auto Load '!$C$2:$C$154,0),MONTH(G196)),"Correct Fx Rate","Incorrect FX Rate"),"Currency not found"))</f>
        <v/>
      </c>
    </row>
    <row r="197" spans="1:14" x14ac:dyDescent="0.25">
      <c r="A197" s="47"/>
      <c r="B197" s="98"/>
      <c r="C197" s="98"/>
      <c r="D197" s="98"/>
      <c r="E197" s="98"/>
      <c r="F197" s="98"/>
      <c r="G197" s="98"/>
      <c r="H197" s="98"/>
      <c r="I197" s="100"/>
      <c r="J197" s="101"/>
      <c r="K197" s="100" t="str">
        <f>+IFERROR(INDEX(Table5[],MATCH(DATE(YEAR(G197),MONTH(G197),1),Table5[Month],0),MATCH(J197,Table5[#Headers],0)),"Rate Not Found")</f>
        <v>Rate Not Found</v>
      </c>
      <c r="L197" s="100" t="str">
        <f>IF(Table1[[#This Row],[Amount in original currency]]=0,"",(Table1[[#This Row],[Amount in original currency]]/Table1[[#This Row],[Exchange rate]]))</f>
        <v/>
      </c>
      <c r="M197" s="102" t="str">
        <f t="shared" si="5"/>
        <v/>
      </c>
      <c r="N197" s="103" t="str">
        <f>IF(OR(ISBLANK(J197),ISBLANK(G197),ISBLANK(K197)),"",IFERROR(IF(K197=INDEX('EC Rates Auto Load '!$F$2:$K$154,MATCH(J197,'EC Rates Auto Load '!$C$2:$C$154,0),MONTH(G197)),"Correct Fx Rate","Incorrect FX Rate"),"Currency not found"))</f>
        <v/>
      </c>
    </row>
  </sheetData>
  <mergeCells count="3">
    <mergeCell ref="A6:N6"/>
    <mergeCell ref="K3:L3"/>
    <mergeCell ref="K4:L4"/>
  </mergeCells>
  <pageMargins left="0.25" right="0.25" top="0.75" bottom="0.75" header="0.3" footer="0.3"/>
  <pageSetup scale="16" fitToHeight="0" orientation="landscape" r:id="rId1"/>
  <headerFooter>
    <oddFooter>&amp;L&amp;"-,Bold"ANNEX VI&amp;"-,Regular"
Model narrative and financial report&amp;R&amp;"-,Regular" Page 3/7</oddFooter>
  </headerFooter>
  <tableParts count="1">
    <tablePart r:id="rId2"/>
  </tableParts>
  <extLst>
    <ext xmlns:x14="http://schemas.microsoft.com/office/spreadsheetml/2009/9/main" uri="{CCE6A557-97BC-4b89-ADB6-D9C93CAAB3DF}">
      <x14:dataValidations xmlns:xm="http://schemas.microsoft.com/office/excel/2006/main" count="5">
        <x14:dataValidation type="list" allowBlank="1" showInputMessage="1" showErrorMessage="1" xr:uid="{A4C6814E-AC07-4C53-AC63-3F1F8E28171E}">
          <x14:formula1>
            <xm:f>'Coversheet &amp; Instructions'!$C$7:$C$16</xm:f>
          </x14:formula1>
          <xm:sqref>B8:B197</xm:sqref>
        </x14:dataValidation>
        <x14:dataValidation type="list" allowBlank="1" showInputMessage="1" showErrorMessage="1" xr:uid="{5816E4A4-90B1-460D-9CF5-257CD693891E}">
          <x14:formula1>
            <xm:f>'Coversheet &amp; Instructions'!$K$2:$K$4</xm:f>
          </x14:formula1>
          <xm:sqref>D8:D197</xm:sqref>
        </x14:dataValidation>
        <x14:dataValidation type="list" allowBlank="1" showInputMessage="1" showErrorMessage="1" xr:uid="{44DDF073-8913-4908-BE46-0442AFF1CEDC}">
          <x14:formula1>
            <xm:f>'Coversheet &amp; Instructions'!$C$32:$G$32</xm:f>
          </x14:formula1>
          <xm:sqref>J8:J197</xm:sqref>
        </x14:dataValidation>
        <x14:dataValidation type="list" allowBlank="1" showInputMessage="1" showErrorMessage="1" errorTitle="Invalid Budget Line" error="Please select a valid budget line from the list." promptTitle="Budget Line" prompt="Select the applicable budget line category." xr:uid="{92D7BC8C-4140-4F20-BC83-4FA7454720B7}">
          <x14:formula1>
            <xm:f>'Coversheet &amp; Instructions'!$P$2:$P$157</xm:f>
          </x14:formula1>
          <xm:sqref>E8:E197</xm:sqref>
        </x14:dataValidation>
        <x14:dataValidation type="date" allowBlank="1" showInputMessage="1" showErrorMessage="1" xr:uid="{346469E7-6510-4170-ACBF-71095A17BCE7}">
          <x14:formula1>
            <xm:f>'Coversheet &amp; Instructions'!E4</xm:f>
          </x14:formula1>
          <x14:formula2>
            <xm:f>'Coversheet &amp; Instructions'!G4</xm:f>
          </x14:formula2>
          <xm:sqref>G8:G197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M64"/>
  <sheetViews>
    <sheetView view="pageBreakPreview" topLeftCell="A11" zoomScaleNormal="70" zoomScaleSheetLayoutView="100" zoomScalePageLayoutView="80" workbookViewId="0">
      <selection activeCell="K26" sqref="K26"/>
    </sheetView>
  </sheetViews>
  <sheetFormatPr defaultColWidth="9.140625" defaultRowHeight="12.75" x14ac:dyDescent="0.2"/>
  <cols>
    <col min="1" max="1" width="47.7109375" style="12" customWidth="1"/>
    <col min="2" max="2" width="14.7109375" style="13" customWidth="1"/>
    <col min="3" max="5" width="14.5703125" style="13" customWidth="1"/>
    <col min="6" max="6" width="24.28515625" style="13" customWidth="1"/>
    <col min="7" max="11" width="15.140625" style="14" customWidth="1"/>
    <col min="12" max="15" width="15.140625" style="11" customWidth="1"/>
    <col min="16" max="16384" width="9.140625" style="11"/>
  </cols>
  <sheetData>
    <row r="1" spans="1:15" ht="15" x14ac:dyDescent="0.25">
      <c r="A1" s="305"/>
      <c r="B1" s="306"/>
      <c r="C1" s="306"/>
      <c r="D1" s="306"/>
      <c r="E1" s="306"/>
      <c r="F1" s="306"/>
      <c r="G1" s="306"/>
      <c r="H1" s="306"/>
      <c r="I1" s="306"/>
      <c r="J1" s="306"/>
      <c r="K1" s="306"/>
      <c r="L1" s="306"/>
      <c r="M1" s="306"/>
      <c r="N1" s="306"/>
      <c r="O1" s="307"/>
    </row>
    <row r="2" spans="1:15" ht="14.25" customHeight="1" x14ac:dyDescent="0.25">
      <c r="A2" s="399" t="s">
        <v>529</v>
      </c>
      <c r="B2" s="308" t="s">
        <v>511</v>
      </c>
      <c r="C2" s="400" t="str">
        <f>'Coversheet &amp; Instructions'!F28</f>
        <v>IR1</v>
      </c>
      <c r="D2" s="401"/>
      <c r="E2" s="401"/>
      <c r="F2" s="121"/>
      <c r="G2" s="308" t="s">
        <v>12</v>
      </c>
      <c r="H2" s="120" t="str">
        <f>'Coversheet &amp; Instructions'!C2</f>
        <v>Action Title</v>
      </c>
      <c r="I2" s="66"/>
      <c r="J2" s="66"/>
      <c r="K2" s="66"/>
      <c r="L2" s="121"/>
      <c r="M2" s="121"/>
      <c r="N2" s="121"/>
      <c r="O2" s="309"/>
    </row>
    <row r="3" spans="1:15" ht="14.25" customHeight="1" x14ac:dyDescent="0.25">
      <c r="A3" s="399"/>
      <c r="B3" s="308" t="s">
        <v>530</v>
      </c>
      <c r="C3" s="111">
        <f>VLOOKUP(C2,'Coversheet &amp; Instructions'!B20:D29,2,FALSE)</f>
        <v>46204</v>
      </c>
      <c r="D3" s="310" t="s">
        <v>531</v>
      </c>
      <c r="E3" s="70">
        <f>VLOOKUP(C2,'Coversheet &amp; Instructions'!B20:D29,3,FALSE)</f>
        <v>46568</v>
      </c>
      <c r="F3" s="121"/>
      <c r="G3" s="308" t="s">
        <v>16</v>
      </c>
      <c r="H3" s="120" t="str">
        <f>'Coversheet &amp; Instructions'!C3</f>
        <v>Grant Contract No.</v>
      </c>
      <c r="I3" s="66"/>
      <c r="J3" s="66"/>
      <c r="K3" s="66"/>
      <c r="L3" s="121"/>
      <c r="M3" s="121"/>
      <c r="N3" s="121"/>
      <c r="O3" s="309"/>
    </row>
    <row r="4" spans="1:15" ht="14.25" customHeight="1" x14ac:dyDescent="0.25">
      <c r="A4" s="311"/>
      <c r="B4" s="308"/>
      <c r="C4" s="308"/>
      <c r="D4" s="308"/>
      <c r="E4" s="308"/>
      <c r="F4" s="121"/>
      <c r="G4" s="308" t="s">
        <v>532</v>
      </c>
      <c r="H4" s="308" t="s">
        <v>533</v>
      </c>
      <c r="I4" s="111">
        <f>'Coversheet &amp; Instructions'!E4</f>
        <v>46204</v>
      </c>
      <c r="J4" s="310" t="s">
        <v>534</v>
      </c>
      <c r="K4" s="70">
        <f>'Coversheet &amp; Instructions'!G4</f>
        <v>47664</v>
      </c>
      <c r="L4" s="121"/>
      <c r="M4" s="121"/>
      <c r="N4" s="121"/>
      <c r="O4" s="309"/>
    </row>
    <row r="5" spans="1:15" ht="15" x14ac:dyDescent="0.25">
      <c r="A5" s="311"/>
      <c r="B5" s="121"/>
      <c r="C5" s="308"/>
      <c r="D5" s="308"/>
      <c r="E5" s="308"/>
      <c r="F5" s="308"/>
      <c r="G5" s="308"/>
      <c r="H5" s="308"/>
      <c r="I5" s="308"/>
      <c r="J5" s="308"/>
      <c r="K5" s="121"/>
      <c r="L5" s="121"/>
      <c r="M5" s="121"/>
      <c r="N5" s="121"/>
      <c r="O5" s="309"/>
    </row>
    <row r="6" spans="1:15" s="10" customFormat="1" ht="33" customHeight="1" x14ac:dyDescent="0.2">
      <c r="A6" s="312"/>
      <c r="B6" s="402" t="s">
        <v>535</v>
      </c>
      <c r="C6" s="403"/>
      <c r="D6" s="403"/>
      <c r="E6" s="404"/>
      <c r="F6" s="130" t="s">
        <v>536</v>
      </c>
      <c r="G6" s="405" t="s">
        <v>537</v>
      </c>
      <c r="H6" s="403"/>
      <c r="I6" s="403"/>
      <c r="J6" s="403"/>
      <c r="K6" s="404"/>
      <c r="L6" s="395" t="s">
        <v>538</v>
      </c>
      <c r="M6" s="395"/>
      <c r="N6" s="396"/>
      <c r="O6" s="322" t="s">
        <v>539</v>
      </c>
    </row>
    <row r="7" spans="1:15" s="10" customFormat="1" ht="66" customHeight="1" x14ac:dyDescent="0.2">
      <c r="A7" s="313"/>
      <c r="B7" s="397" t="s">
        <v>540</v>
      </c>
      <c r="C7" s="131" t="s">
        <v>541</v>
      </c>
      <c r="D7" s="131" t="s">
        <v>542</v>
      </c>
      <c r="E7" s="132" t="s">
        <v>543</v>
      </c>
      <c r="F7" s="133" t="s">
        <v>544</v>
      </c>
      <c r="G7" s="134" t="s">
        <v>541</v>
      </c>
      <c r="H7" s="131" t="s">
        <v>542</v>
      </c>
      <c r="I7" s="135" t="s">
        <v>543</v>
      </c>
      <c r="J7" s="136" t="s">
        <v>545</v>
      </c>
      <c r="K7" s="133" t="s">
        <v>546</v>
      </c>
      <c r="L7" s="137" t="s">
        <v>541</v>
      </c>
      <c r="M7" s="138" t="s">
        <v>542</v>
      </c>
      <c r="N7" s="139" t="s">
        <v>543</v>
      </c>
      <c r="O7" s="323"/>
    </row>
    <row r="8" spans="1:15" s="10" customFormat="1" ht="15.75" customHeight="1" x14ac:dyDescent="0.2">
      <c r="A8" s="315"/>
      <c r="B8" s="398"/>
      <c r="C8" s="140" t="s">
        <v>547</v>
      </c>
      <c r="D8" s="140" t="s">
        <v>548</v>
      </c>
      <c r="E8" s="141" t="s">
        <v>549</v>
      </c>
      <c r="F8" s="142"/>
      <c r="G8" s="140" t="s">
        <v>550</v>
      </c>
      <c r="H8" s="140" t="s">
        <v>551</v>
      </c>
      <c r="I8" s="141" t="s">
        <v>552</v>
      </c>
      <c r="J8" s="143" t="s">
        <v>553</v>
      </c>
      <c r="K8" s="144" t="s">
        <v>554</v>
      </c>
      <c r="L8" s="140" t="s">
        <v>555</v>
      </c>
      <c r="M8" s="140" t="s">
        <v>556</v>
      </c>
      <c r="N8" s="141" t="s">
        <v>557</v>
      </c>
      <c r="O8" s="324" t="s">
        <v>558</v>
      </c>
    </row>
    <row r="9" spans="1:15" s="10" customFormat="1" ht="26.1" customHeight="1" x14ac:dyDescent="0.2">
      <c r="A9" s="423" t="s">
        <v>559</v>
      </c>
      <c r="B9" s="424"/>
      <c r="C9" s="425"/>
      <c r="D9" s="425"/>
      <c r="E9" s="426"/>
      <c r="F9" s="145"/>
      <c r="G9" s="427"/>
      <c r="H9" s="428"/>
      <c r="I9" s="428"/>
      <c r="J9" s="429"/>
      <c r="K9" s="430"/>
      <c r="L9" s="431"/>
      <c r="M9" s="428"/>
      <c r="N9" s="429"/>
      <c r="O9" s="325"/>
    </row>
    <row r="10" spans="1:15" s="10" customFormat="1" x14ac:dyDescent="0.2">
      <c r="A10" s="291" t="s">
        <v>560</v>
      </c>
      <c r="B10" s="18"/>
      <c r="C10" s="19"/>
      <c r="D10" s="19"/>
      <c r="E10" s="20">
        <f>C10*D10</f>
        <v>0</v>
      </c>
      <c r="F10" s="145"/>
      <c r="G10" s="18"/>
      <c r="H10" s="19"/>
      <c r="I10" s="19">
        <f>G10*H10</f>
        <v>0</v>
      </c>
      <c r="J10" s="20"/>
      <c r="K10" s="182">
        <f>I10+J10</f>
        <v>0</v>
      </c>
      <c r="L10" s="19"/>
      <c r="M10" s="19"/>
      <c r="N10" s="20">
        <f>L10*M10</f>
        <v>0</v>
      </c>
      <c r="O10" s="326">
        <f>E10-K10-N10</f>
        <v>0</v>
      </c>
    </row>
    <row r="11" spans="1:15" s="10" customFormat="1" x14ac:dyDescent="0.2">
      <c r="A11" s="291" t="s">
        <v>561</v>
      </c>
      <c r="B11" s="18"/>
      <c r="C11" s="19"/>
      <c r="D11" s="19"/>
      <c r="E11" s="20">
        <f>C11*D11</f>
        <v>0</v>
      </c>
      <c r="F11" s="145"/>
      <c r="G11" s="18"/>
      <c r="H11" s="19"/>
      <c r="I11" s="19">
        <f>G11*H11</f>
        <v>0</v>
      </c>
      <c r="J11" s="20"/>
      <c r="K11" s="182">
        <f>I11+J11</f>
        <v>0</v>
      </c>
      <c r="L11" s="19"/>
      <c r="M11" s="19"/>
      <c r="N11" s="20">
        <f>L11*M11</f>
        <v>0</v>
      </c>
      <c r="O11" s="326">
        <f>E11-K11-N11</f>
        <v>0</v>
      </c>
    </row>
    <row r="12" spans="1:15" x14ac:dyDescent="0.2">
      <c r="A12" s="293" t="s">
        <v>562</v>
      </c>
      <c r="B12" s="161"/>
      <c r="C12" s="162"/>
      <c r="D12" s="163"/>
      <c r="E12" s="153">
        <f>SUM(E9:E11)</f>
        <v>0</v>
      </c>
      <c r="F12" s="146"/>
      <c r="G12" s="164"/>
      <c r="H12" s="165"/>
      <c r="I12" s="153">
        <f>SUM(I9:I11)</f>
        <v>0</v>
      </c>
      <c r="J12" s="153">
        <f>SUM(J9:J11)</f>
        <v>0</v>
      </c>
      <c r="K12" s="183">
        <f>SUM(K9:K11)</f>
        <v>0</v>
      </c>
      <c r="L12" s="162"/>
      <c r="M12" s="165"/>
      <c r="N12" s="153">
        <f>SUM(N9:N11)</f>
        <v>0</v>
      </c>
      <c r="O12" s="327">
        <f>E12-K12-N12</f>
        <v>0</v>
      </c>
    </row>
    <row r="13" spans="1:15" x14ac:dyDescent="0.2">
      <c r="A13" s="423" t="s">
        <v>5</v>
      </c>
      <c r="B13" s="432"/>
      <c r="C13" s="433"/>
      <c r="D13" s="433"/>
      <c r="E13" s="434"/>
      <c r="F13" s="145"/>
      <c r="G13" s="435"/>
      <c r="H13" s="433"/>
      <c r="I13" s="433"/>
      <c r="J13" s="433"/>
      <c r="K13" s="436"/>
      <c r="L13" s="433"/>
      <c r="M13" s="433"/>
      <c r="N13" s="437"/>
      <c r="O13" s="325"/>
    </row>
    <row r="14" spans="1:15" x14ac:dyDescent="0.2">
      <c r="A14" s="295" t="s">
        <v>563</v>
      </c>
      <c r="B14" s="158"/>
      <c r="C14" s="159"/>
      <c r="D14" s="159"/>
      <c r="E14" s="160"/>
      <c r="F14" s="146"/>
      <c r="G14" s="349"/>
      <c r="H14" s="159"/>
      <c r="I14" s="159"/>
      <c r="J14" s="350"/>
      <c r="K14" s="351"/>
      <c r="L14" s="352"/>
      <c r="M14" s="159"/>
      <c r="N14" s="350"/>
      <c r="O14" s="328"/>
    </row>
    <row r="15" spans="1:15" x14ac:dyDescent="0.2">
      <c r="A15" s="291" t="s">
        <v>564</v>
      </c>
      <c r="B15" s="18"/>
      <c r="C15" s="19"/>
      <c r="D15" s="19"/>
      <c r="E15" s="20">
        <f>C15*D15</f>
        <v>0</v>
      </c>
      <c r="F15" s="145"/>
      <c r="G15" s="18"/>
      <c r="H15" s="19"/>
      <c r="I15" s="19">
        <f t="shared" ref="I15:I16" si="0">G15*H15</f>
        <v>0</v>
      </c>
      <c r="J15" s="20"/>
      <c r="K15" s="182">
        <f t="shared" ref="K15:K16" si="1">I15+J15</f>
        <v>0</v>
      </c>
      <c r="L15" s="19"/>
      <c r="M15" s="19"/>
      <c r="N15" s="20">
        <f t="shared" ref="N15:N16" si="2">L15*M15</f>
        <v>0</v>
      </c>
      <c r="O15" s="326">
        <f t="shared" ref="O15:O16" si="3">E15-K15-N15</f>
        <v>0</v>
      </c>
    </row>
    <row r="16" spans="1:15" x14ac:dyDescent="0.2">
      <c r="A16" s="291" t="s">
        <v>826</v>
      </c>
      <c r="B16" s="124"/>
      <c r="C16" s="21"/>
      <c r="D16" s="17"/>
      <c r="E16" s="20">
        <f>C16*D16</f>
        <v>0</v>
      </c>
      <c r="F16" s="145"/>
      <c r="G16" s="124"/>
      <c r="H16" s="21"/>
      <c r="I16" s="19">
        <f t="shared" si="0"/>
        <v>0</v>
      </c>
      <c r="J16" s="17"/>
      <c r="K16" s="182">
        <f t="shared" si="1"/>
        <v>0</v>
      </c>
      <c r="L16" s="21"/>
      <c r="M16" s="17"/>
      <c r="N16" s="20">
        <f t="shared" si="2"/>
        <v>0</v>
      </c>
      <c r="O16" s="326">
        <f t="shared" si="3"/>
        <v>0</v>
      </c>
    </row>
    <row r="17" spans="1:15" x14ac:dyDescent="0.2">
      <c r="A17" s="295" t="s">
        <v>565</v>
      </c>
      <c r="B17" s="158"/>
      <c r="C17" s="159"/>
      <c r="D17" s="159"/>
      <c r="E17" s="160"/>
      <c r="F17" s="145"/>
      <c r="G17" s="344"/>
      <c r="H17" s="345"/>
      <c r="I17" s="345"/>
      <c r="J17" s="346"/>
      <c r="K17" s="347"/>
      <c r="L17" s="348"/>
      <c r="M17" s="345"/>
      <c r="N17" s="346"/>
      <c r="O17" s="325"/>
    </row>
    <row r="18" spans="1:15" x14ac:dyDescent="0.2">
      <c r="A18" s="291" t="s">
        <v>566</v>
      </c>
      <c r="B18" s="18"/>
      <c r="C18" s="19"/>
      <c r="D18" s="19"/>
      <c r="E18" s="20">
        <f>C18*D18</f>
        <v>0</v>
      </c>
      <c r="F18" s="145"/>
      <c r="G18" s="18"/>
      <c r="H18" s="19"/>
      <c r="I18" s="19">
        <f t="shared" ref="I18:I19" si="4">G18*H18</f>
        <v>0</v>
      </c>
      <c r="J18" s="20"/>
      <c r="K18" s="182">
        <f t="shared" ref="K18:K19" si="5">I18+J18</f>
        <v>0</v>
      </c>
      <c r="L18" s="19"/>
      <c r="M18" s="19"/>
      <c r="N18" s="20">
        <f t="shared" ref="N18:N19" si="6">L18*M18</f>
        <v>0</v>
      </c>
      <c r="O18" s="326">
        <f t="shared" ref="O18:O19" si="7">E18-K18-N18</f>
        <v>0</v>
      </c>
    </row>
    <row r="19" spans="1:15" x14ac:dyDescent="0.2">
      <c r="A19" s="291" t="s">
        <v>567</v>
      </c>
      <c r="B19" s="18"/>
      <c r="C19" s="19"/>
      <c r="D19" s="19"/>
      <c r="E19" s="20">
        <f>C19*D19</f>
        <v>0</v>
      </c>
      <c r="F19" s="145"/>
      <c r="G19" s="18"/>
      <c r="H19" s="19"/>
      <c r="I19" s="19">
        <f t="shared" si="4"/>
        <v>0</v>
      </c>
      <c r="J19" s="20"/>
      <c r="K19" s="182">
        <f t="shared" si="5"/>
        <v>0</v>
      </c>
      <c r="L19" s="19"/>
      <c r="M19" s="19"/>
      <c r="N19" s="20">
        <f t="shared" si="6"/>
        <v>0</v>
      </c>
      <c r="O19" s="326">
        <f t="shared" si="7"/>
        <v>0</v>
      </c>
    </row>
    <row r="20" spans="1:15" x14ac:dyDescent="0.2">
      <c r="A20" s="295" t="s">
        <v>568</v>
      </c>
      <c r="B20" s="158"/>
      <c r="C20" s="159"/>
      <c r="D20" s="159"/>
      <c r="E20" s="160"/>
      <c r="F20" s="145"/>
      <c r="G20" s="349"/>
      <c r="H20" s="159"/>
      <c r="I20" s="159"/>
      <c r="J20" s="350"/>
      <c r="K20" s="351"/>
      <c r="L20" s="352"/>
      <c r="M20" s="159"/>
      <c r="N20" s="350"/>
      <c r="O20" s="325"/>
    </row>
    <row r="21" spans="1:15" x14ac:dyDescent="0.2">
      <c r="A21" s="291" t="s">
        <v>827</v>
      </c>
      <c r="B21" s="18"/>
      <c r="C21" s="19"/>
      <c r="D21" s="19"/>
      <c r="E21" s="20">
        <f t="shared" ref="E21:E22" si="8">C21*D21</f>
        <v>0</v>
      </c>
      <c r="F21" s="146"/>
      <c r="G21" s="18"/>
      <c r="H21" s="19"/>
      <c r="I21" s="19">
        <f t="shared" ref="I21:I22" si="9">G21*H21</f>
        <v>0</v>
      </c>
      <c r="J21" s="20"/>
      <c r="K21" s="182">
        <f>I21+J21</f>
        <v>0</v>
      </c>
      <c r="L21" s="19"/>
      <c r="M21" s="19"/>
      <c r="N21" s="20">
        <f t="shared" ref="N21:N22" si="10">L21*M21</f>
        <v>0</v>
      </c>
      <c r="O21" s="326">
        <f t="shared" ref="O21:O23" si="11">E21-K21-N21</f>
        <v>0</v>
      </c>
    </row>
    <row r="22" spans="1:15" x14ac:dyDescent="0.2">
      <c r="A22" s="291" t="s">
        <v>828</v>
      </c>
      <c r="B22" s="18"/>
      <c r="C22" s="19"/>
      <c r="D22" s="19"/>
      <c r="E22" s="20">
        <f t="shared" si="8"/>
        <v>0</v>
      </c>
      <c r="F22" s="145"/>
      <c r="G22" s="18"/>
      <c r="H22" s="19"/>
      <c r="I22" s="19">
        <f t="shared" si="9"/>
        <v>0</v>
      </c>
      <c r="J22" s="20"/>
      <c r="K22" s="182">
        <f>I22+J22</f>
        <v>0</v>
      </c>
      <c r="L22" s="19"/>
      <c r="M22" s="19"/>
      <c r="N22" s="20">
        <f t="shared" si="10"/>
        <v>0</v>
      </c>
      <c r="O22" s="326">
        <f t="shared" si="11"/>
        <v>0</v>
      </c>
    </row>
    <row r="23" spans="1:15" x14ac:dyDescent="0.2">
      <c r="A23" s="293" t="s">
        <v>569</v>
      </c>
      <c r="B23" s="161"/>
      <c r="C23" s="162"/>
      <c r="D23" s="163"/>
      <c r="E23" s="153">
        <f>SUM(E13:E22)</f>
        <v>0</v>
      </c>
      <c r="F23" s="146"/>
      <c r="G23" s="372"/>
      <c r="H23" s="165"/>
      <c r="I23" s="153">
        <f>SUM(I13:I22)</f>
        <v>0</v>
      </c>
      <c r="J23" s="153">
        <f>SUM(J13:J22)</f>
        <v>0</v>
      </c>
      <c r="K23" s="183">
        <f>SUM(K13:K22)</f>
        <v>0</v>
      </c>
      <c r="L23" s="164"/>
      <c r="M23" s="163"/>
      <c r="N23" s="153">
        <f>SUM(N13:N22)</f>
        <v>0</v>
      </c>
      <c r="O23" s="327">
        <f t="shared" si="11"/>
        <v>0</v>
      </c>
    </row>
    <row r="24" spans="1:15" x14ac:dyDescent="0.2">
      <c r="A24" s="423" t="s">
        <v>570</v>
      </c>
      <c r="B24" s="438"/>
      <c r="C24" s="439"/>
      <c r="D24" s="439"/>
      <c r="E24" s="440"/>
      <c r="F24" s="145"/>
      <c r="G24" s="441"/>
      <c r="H24" s="439"/>
      <c r="I24" s="439"/>
      <c r="J24" s="442"/>
      <c r="K24" s="443"/>
      <c r="L24" s="444"/>
      <c r="M24" s="439"/>
      <c r="N24" s="442"/>
      <c r="O24" s="325"/>
    </row>
    <row r="25" spans="1:15" x14ac:dyDescent="0.2">
      <c r="A25" s="295" t="s">
        <v>571</v>
      </c>
      <c r="B25" s="158"/>
      <c r="C25" s="159"/>
      <c r="D25" s="159"/>
      <c r="E25" s="160"/>
      <c r="F25" s="145"/>
      <c r="G25" s="349"/>
      <c r="H25" s="159"/>
      <c r="I25" s="159"/>
      <c r="J25" s="350"/>
      <c r="K25" s="351"/>
      <c r="L25" s="352"/>
      <c r="M25" s="159"/>
      <c r="N25" s="350"/>
      <c r="O25" s="325"/>
    </row>
    <row r="26" spans="1:15" x14ac:dyDescent="0.2">
      <c r="A26" s="291" t="s">
        <v>572</v>
      </c>
      <c r="B26" s="18"/>
      <c r="C26" s="19"/>
      <c r="D26" s="19"/>
      <c r="E26" s="20">
        <f t="shared" ref="E26" si="12">C26*D26</f>
        <v>0</v>
      </c>
      <c r="F26" s="145"/>
      <c r="G26" s="18"/>
      <c r="H26" s="19"/>
      <c r="I26" s="19">
        <f t="shared" ref="I26" si="13">G26*H26</f>
        <v>0</v>
      </c>
      <c r="J26" s="20"/>
      <c r="K26" s="182">
        <f>I26+J26</f>
        <v>0</v>
      </c>
      <c r="L26" s="19"/>
      <c r="M26" s="19"/>
      <c r="N26" s="20">
        <f t="shared" ref="N26" si="14">L26*M26</f>
        <v>0</v>
      </c>
      <c r="O26" s="326">
        <f>E26-K26-N26</f>
        <v>0</v>
      </c>
    </row>
    <row r="27" spans="1:15" ht="24" customHeight="1" x14ac:dyDescent="0.2">
      <c r="A27" s="295" t="s">
        <v>573</v>
      </c>
      <c r="B27" s="158"/>
      <c r="C27" s="159"/>
      <c r="D27" s="159"/>
      <c r="E27" s="160"/>
      <c r="F27" s="146"/>
      <c r="G27" s="349"/>
      <c r="H27" s="159"/>
      <c r="I27" s="159"/>
      <c r="J27" s="350"/>
      <c r="K27" s="351"/>
      <c r="L27" s="353"/>
      <c r="M27" s="353"/>
      <c r="N27" s="354"/>
      <c r="O27" s="328"/>
    </row>
    <row r="28" spans="1:15" ht="12.75" customHeight="1" x14ac:dyDescent="0.2">
      <c r="A28" s="291" t="s">
        <v>574</v>
      </c>
      <c r="B28" s="18"/>
      <c r="C28" s="19"/>
      <c r="D28" s="19"/>
      <c r="E28" s="20">
        <f t="shared" ref="E28" si="15">C28*D28</f>
        <v>0</v>
      </c>
      <c r="F28" s="145"/>
      <c r="G28" s="18"/>
      <c r="H28" s="19"/>
      <c r="I28" s="19">
        <f t="shared" ref="I28" si="16">G28*H28</f>
        <v>0</v>
      </c>
      <c r="J28" s="20"/>
      <c r="K28" s="182">
        <f>I28+J28</f>
        <v>0</v>
      </c>
      <c r="L28" s="19"/>
      <c r="M28" s="19"/>
      <c r="N28" s="20">
        <f t="shared" ref="N28" si="17">L28*M28</f>
        <v>0</v>
      </c>
      <c r="O28" s="326">
        <f>E28-K28-N28</f>
        <v>0</v>
      </c>
    </row>
    <row r="29" spans="1:15" x14ac:dyDescent="0.2">
      <c r="A29" s="295" t="s">
        <v>575</v>
      </c>
      <c r="B29" s="166"/>
      <c r="C29" s="167"/>
      <c r="D29" s="159"/>
      <c r="E29" s="160"/>
      <c r="F29" s="146"/>
      <c r="G29" s="355"/>
      <c r="H29" s="356"/>
      <c r="I29" s="345"/>
      <c r="J29" s="346"/>
      <c r="K29" s="347"/>
      <c r="L29" s="357"/>
      <c r="M29" s="345"/>
      <c r="N29" s="346"/>
      <c r="O29" s="328"/>
    </row>
    <row r="30" spans="1:15" x14ac:dyDescent="0.2">
      <c r="A30" s="291" t="s">
        <v>576</v>
      </c>
      <c r="B30" s="22"/>
      <c r="C30" s="16"/>
      <c r="D30" s="16"/>
      <c r="E30" s="20">
        <f t="shared" ref="E30:E31" si="18">C30*D30</f>
        <v>0</v>
      </c>
      <c r="F30" s="145"/>
      <c r="G30" s="22"/>
      <c r="H30" s="16"/>
      <c r="I30" s="19">
        <f t="shared" ref="I30:I31" si="19">G30*H30</f>
        <v>0</v>
      </c>
      <c r="J30" s="17"/>
      <c r="K30" s="182">
        <f t="shared" ref="K30:K31" si="20">I30+J30</f>
        <v>0</v>
      </c>
      <c r="L30" s="16"/>
      <c r="M30" s="16"/>
      <c r="N30" s="20">
        <f t="shared" ref="N30:N31" si="21">L30*M30</f>
        <v>0</v>
      </c>
      <c r="O30" s="326">
        <f>E30-K30-N30</f>
        <v>0</v>
      </c>
    </row>
    <row r="31" spans="1:15" ht="25.5" x14ac:dyDescent="0.2">
      <c r="A31" s="291" t="s">
        <v>577</v>
      </c>
      <c r="B31" s="23"/>
      <c r="C31" s="19"/>
      <c r="D31" s="19"/>
      <c r="E31" s="20">
        <f t="shared" si="18"/>
        <v>0</v>
      </c>
      <c r="F31" s="145"/>
      <c r="G31" s="23"/>
      <c r="H31" s="19"/>
      <c r="I31" s="19">
        <f t="shared" si="19"/>
        <v>0</v>
      </c>
      <c r="J31" s="20"/>
      <c r="K31" s="182">
        <f t="shared" si="20"/>
        <v>0</v>
      </c>
      <c r="L31" s="19"/>
      <c r="M31" s="19"/>
      <c r="N31" s="20">
        <f t="shared" si="21"/>
        <v>0</v>
      </c>
      <c r="O31" s="326">
        <f>E31-K31-N31</f>
        <v>0</v>
      </c>
    </row>
    <row r="32" spans="1:15" x14ac:dyDescent="0.2">
      <c r="A32" s="295" t="s">
        <v>578</v>
      </c>
      <c r="B32" s="168"/>
      <c r="C32" s="159"/>
      <c r="D32" s="159"/>
      <c r="E32" s="160"/>
      <c r="F32" s="145"/>
      <c r="G32" s="358"/>
      <c r="H32" s="159"/>
      <c r="I32" s="159"/>
      <c r="J32" s="350"/>
      <c r="K32" s="351"/>
      <c r="L32" s="352"/>
      <c r="M32" s="159"/>
      <c r="N32" s="350"/>
      <c r="O32" s="325"/>
    </row>
    <row r="33" spans="1:39" x14ac:dyDescent="0.2">
      <c r="A33" s="291" t="s">
        <v>579</v>
      </c>
      <c r="B33" s="23"/>
      <c r="C33" s="19"/>
      <c r="D33" s="19"/>
      <c r="E33" s="20">
        <f t="shared" ref="E33" si="22">C33*D33</f>
        <v>0</v>
      </c>
      <c r="F33" s="145"/>
      <c r="G33" s="23"/>
      <c r="H33" s="19"/>
      <c r="I33" s="19">
        <f t="shared" ref="I33" si="23">G33*H33</f>
        <v>0</v>
      </c>
      <c r="J33" s="20"/>
      <c r="K33" s="182">
        <f>I33+J33</f>
        <v>0</v>
      </c>
      <c r="L33" s="19"/>
      <c r="M33" s="19"/>
      <c r="N33" s="20">
        <f t="shared" ref="N33" si="24">L33*M33</f>
        <v>0</v>
      </c>
      <c r="O33" s="326">
        <f>E33-K33-N33</f>
        <v>0</v>
      </c>
    </row>
    <row r="34" spans="1:39" x14ac:dyDescent="0.2">
      <c r="A34" s="295" t="s">
        <v>580</v>
      </c>
      <c r="B34" s="168"/>
      <c r="C34" s="159"/>
      <c r="D34" s="159"/>
      <c r="E34" s="160"/>
      <c r="F34" s="145"/>
      <c r="G34" s="358"/>
      <c r="H34" s="159"/>
      <c r="I34" s="159"/>
      <c r="J34" s="350"/>
      <c r="K34" s="351"/>
      <c r="L34" s="352"/>
      <c r="M34" s="159"/>
      <c r="N34" s="350"/>
      <c r="O34" s="325"/>
    </row>
    <row r="35" spans="1:39" x14ac:dyDescent="0.2">
      <c r="A35" s="291" t="s">
        <v>581</v>
      </c>
      <c r="B35" s="23"/>
      <c r="C35" s="19"/>
      <c r="D35" s="19"/>
      <c r="E35" s="20">
        <f t="shared" ref="E35:E37" si="25">C35*D35</f>
        <v>0</v>
      </c>
      <c r="F35" s="145"/>
      <c r="G35" s="23"/>
      <c r="H35" s="19"/>
      <c r="I35" s="19">
        <f t="shared" ref="I35:I37" si="26">G35*H35</f>
        <v>0</v>
      </c>
      <c r="J35" s="20"/>
      <c r="K35" s="182">
        <f t="shared" ref="K35:K37" si="27">I35+J35</f>
        <v>0</v>
      </c>
      <c r="L35" s="19"/>
      <c r="M35" s="19"/>
      <c r="N35" s="20">
        <f t="shared" ref="N35:N37" si="28">L35*M35</f>
        <v>0</v>
      </c>
      <c r="O35" s="326">
        <f t="shared" ref="O35:O37" si="29">E35-K35-N35</f>
        <v>0</v>
      </c>
    </row>
    <row r="36" spans="1:39" s="10" customFormat="1" ht="12.75" customHeight="1" x14ac:dyDescent="0.2">
      <c r="A36" s="291" t="s">
        <v>582</v>
      </c>
      <c r="B36" s="23"/>
      <c r="C36" s="19"/>
      <c r="D36" s="19"/>
      <c r="E36" s="20">
        <f t="shared" si="25"/>
        <v>0</v>
      </c>
      <c r="F36" s="145"/>
      <c r="G36" s="23"/>
      <c r="H36" s="19"/>
      <c r="I36" s="19">
        <f t="shared" si="26"/>
        <v>0</v>
      </c>
      <c r="J36" s="20"/>
      <c r="K36" s="182">
        <f t="shared" si="27"/>
        <v>0</v>
      </c>
      <c r="L36" s="19"/>
      <c r="M36" s="19"/>
      <c r="N36" s="20">
        <f t="shared" si="28"/>
        <v>0</v>
      </c>
      <c r="O36" s="326">
        <f t="shared" si="29"/>
        <v>0</v>
      </c>
      <c r="P36" s="11"/>
      <c r="Q36" s="11"/>
      <c r="R36" s="11"/>
      <c r="S36" s="11"/>
      <c r="T36" s="11"/>
      <c r="U36" s="11"/>
      <c r="V36" s="11"/>
      <c r="W36" s="11"/>
      <c r="X36" s="11"/>
      <c r="Y36" s="11"/>
      <c r="Z36" s="11"/>
      <c r="AA36" s="11"/>
      <c r="AB36" s="11"/>
      <c r="AC36" s="11"/>
      <c r="AD36" s="11"/>
      <c r="AE36" s="11"/>
      <c r="AF36" s="11"/>
      <c r="AG36" s="11"/>
      <c r="AH36" s="11"/>
      <c r="AI36" s="11"/>
      <c r="AJ36" s="11"/>
      <c r="AK36" s="11"/>
      <c r="AL36" s="11"/>
      <c r="AM36" s="11"/>
    </row>
    <row r="37" spans="1:39" s="10" customFormat="1" x14ac:dyDescent="0.2">
      <c r="A37" s="291" t="s">
        <v>829</v>
      </c>
      <c r="B37" s="23"/>
      <c r="C37" s="19"/>
      <c r="D37" s="19"/>
      <c r="E37" s="20">
        <f t="shared" si="25"/>
        <v>0</v>
      </c>
      <c r="F37" s="146"/>
      <c r="G37" s="23"/>
      <c r="H37" s="19"/>
      <c r="I37" s="19">
        <f t="shared" si="26"/>
        <v>0</v>
      </c>
      <c r="J37" s="20"/>
      <c r="K37" s="182">
        <f t="shared" si="27"/>
        <v>0</v>
      </c>
      <c r="L37" s="19"/>
      <c r="M37" s="19"/>
      <c r="N37" s="20">
        <f t="shared" si="28"/>
        <v>0</v>
      </c>
      <c r="O37" s="326">
        <f t="shared" si="29"/>
        <v>0</v>
      </c>
      <c r="P37" s="11"/>
      <c r="Q37" s="11"/>
      <c r="R37" s="11"/>
      <c r="S37" s="11"/>
      <c r="T37" s="11"/>
      <c r="U37" s="11"/>
      <c r="V37" s="11"/>
      <c r="W37" s="11"/>
      <c r="X37" s="11"/>
      <c r="Y37" s="11"/>
      <c r="Z37" s="11"/>
      <c r="AA37" s="11"/>
      <c r="AB37" s="11"/>
      <c r="AC37" s="11"/>
      <c r="AD37" s="11"/>
      <c r="AE37" s="11"/>
      <c r="AF37" s="11"/>
      <c r="AG37" s="11"/>
      <c r="AH37" s="11"/>
      <c r="AI37" s="11"/>
      <c r="AJ37" s="11"/>
      <c r="AK37" s="11"/>
      <c r="AL37" s="11"/>
      <c r="AM37" s="11"/>
    </row>
    <row r="38" spans="1:39" s="10" customFormat="1" ht="13.5" customHeight="1" x14ac:dyDescent="0.2">
      <c r="A38" s="295" t="s">
        <v>583</v>
      </c>
      <c r="B38" s="159"/>
      <c r="C38" s="159"/>
      <c r="D38" s="159"/>
      <c r="E38" s="160"/>
      <c r="F38" s="147"/>
      <c r="G38" s="352"/>
      <c r="H38" s="159"/>
      <c r="I38" s="159"/>
      <c r="J38" s="350"/>
      <c r="K38" s="351"/>
      <c r="L38" s="352"/>
      <c r="M38" s="159"/>
      <c r="N38" s="350"/>
      <c r="O38" s="329"/>
      <c r="P38" s="11"/>
      <c r="Q38" s="11"/>
      <c r="R38" s="11"/>
      <c r="S38" s="11"/>
      <c r="T38" s="11"/>
      <c r="U38" s="11"/>
      <c r="V38" s="11"/>
      <c r="W38" s="11"/>
      <c r="X38" s="11"/>
      <c r="Y38" s="11"/>
      <c r="Z38" s="11"/>
      <c r="AA38" s="11"/>
      <c r="AB38" s="11"/>
      <c r="AC38" s="11"/>
      <c r="AD38" s="11"/>
      <c r="AE38" s="11"/>
      <c r="AF38" s="11"/>
      <c r="AG38" s="11"/>
      <c r="AH38" s="11"/>
      <c r="AI38" s="11"/>
      <c r="AJ38" s="11"/>
      <c r="AK38" s="11"/>
      <c r="AL38" s="11"/>
      <c r="AM38" s="11"/>
    </row>
    <row r="39" spans="1:39" s="10" customFormat="1" ht="14.25" customHeight="1" x14ac:dyDescent="0.2">
      <c r="A39" s="291" t="s">
        <v>584</v>
      </c>
      <c r="B39" s="125"/>
      <c r="C39" s="21"/>
      <c r="D39" s="17"/>
      <c r="E39" s="20">
        <f t="shared" ref="E39" si="30">C39*D39</f>
        <v>0</v>
      </c>
      <c r="F39" s="146"/>
      <c r="G39" s="125"/>
      <c r="H39" s="21"/>
      <c r="I39" s="19">
        <f t="shared" ref="I39" si="31">G39*H39</f>
        <v>0</v>
      </c>
      <c r="J39" s="17"/>
      <c r="K39" s="182">
        <f>I39+J39</f>
        <v>0</v>
      </c>
      <c r="L39" s="21"/>
      <c r="M39" s="17"/>
      <c r="N39" s="20">
        <f t="shared" ref="N39" si="32">L39*M39</f>
        <v>0</v>
      </c>
      <c r="O39" s="326">
        <f>E39-K39-N39</f>
        <v>0</v>
      </c>
      <c r="P39" s="11"/>
      <c r="Q39" s="11"/>
      <c r="R39" s="11"/>
      <c r="S39" s="11"/>
      <c r="T39" s="11"/>
      <c r="U39" s="11"/>
      <c r="V39" s="11"/>
      <c r="W39" s="11"/>
      <c r="X39" s="11"/>
      <c r="Y39" s="11"/>
      <c r="Z39" s="11"/>
      <c r="AA39" s="11"/>
      <c r="AB39" s="11"/>
      <c r="AC39" s="11"/>
      <c r="AD39" s="11"/>
      <c r="AE39" s="11"/>
      <c r="AF39" s="11"/>
      <c r="AG39" s="11"/>
      <c r="AH39" s="11"/>
      <c r="AI39" s="11"/>
      <c r="AJ39" s="11"/>
      <c r="AK39" s="11"/>
      <c r="AL39" s="11"/>
      <c r="AM39" s="11"/>
    </row>
    <row r="40" spans="1:39" s="10" customFormat="1" x14ac:dyDescent="0.2">
      <c r="A40" s="295" t="s">
        <v>585</v>
      </c>
      <c r="B40" s="169"/>
      <c r="C40" s="170"/>
      <c r="D40" s="170"/>
      <c r="E40" s="160"/>
      <c r="F40" s="148"/>
      <c r="G40" s="359"/>
      <c r="H40" s="170"/>
      <c r="I40" s="170"/>
      <c r="J40" s="360"/>
      <c r="K40" s="351"/>
      <c r="L40" s="361"/>
      <c r="M40" s="170"/>
      <c r="N40" s="360"/>
      <c r="O40" s="330"/>
      <c r="P40" s="11"/>
      <c r="Q40" s="11"/>
      <c r="R40" s="11"/>
      <c r="S40" s="11"/>
      <c r="T40" s="11"/>
      <c r="U40" s="11"/>
      <c r="V40" s="11"/>
      <c r="W40" s="11"/>
      <c r="X40" s="11"/>
      <c r="Y40" s="11"/>
      <c r="Z40" s="11"/>
      <c r="AA40" s="11"/>
      <c r="AB40" s="11"/>
      <c r="AC40" s="11"/>
      <c r="AD40" s="11"/>
      <c r="AE40" s="11"/>
      <c r="AF40" s="11"/>
      <c r="AG40" s="11"/>
      <c r="AH40" s="11"/>
      <c r="AI40" s="11"/>
      <c r="AJ40" s="11"/>
      <c r="AK40" s="11"/>
      <c r="AL40" s="11"/>
      <c r="AM40" s="11"/>
    </row>
    <row r="41" spans="1:39" s="10" customFormat="1" x14ac:dyDescent="0.2">
      <c r="A41" s="291" t="s">
        <v>586</v>
      </c>
      <c r="B41" s="24"/>
      <c r="C41" s="25"/>
      <c r="D41" s="25"/>
      <c r="E41" s="20">
        <f t="shared" ref="E41" si="33">C41*D41</f>
        <v>0</v>
      </c>
      <c r="F41" s="148"/>
      <c r="G41" s="24"/>
      <c r="H41" s="362"/>
      <c r="I41" s="19">
        <f t="shared" ref="I41" si="34">G41*H41</f>
        <v>0</v>
      </c>
      <c r="J41" s="362"/>
      <c r="K41" s="182">
        <f>I41+J41</f>
        <v>0</v>
      </c>
      <c r="L41" s="363"/>
      <c r="M41" s="362"/>
      <c r="N41" s="20">
        <f t="shared" ref="N41" si="35">L41*M41</f>
        <v>0</v>
      </c>
      <c r="O41" s="326">
        <f>E41-K41-N41</f>
        <v>0</v>
      </c>
      <c r="P41" s="11"/>
      <c r="Q41" s="11"/>
      <c r="R41" s="11"/>
      <c r="S41" s="11"/>
      <c r="T41" s="11"/>
      <c r="U41" s="11"/>
      <c r="V41" s="11"/>
      <c r="W41" s="11"/>
      <c r="X41" s="11"/>
      <c r="Y41" s="11"/>
      <c r="Z41" s="11"/>
      <c r="AA41" s="11"/>
      <c r="AB41" s="11"/>
      <c r="AC41" s="11"/>
      <c r="AD41" s="11"/>
      <c r="AE41" s="11"/>
      <c r="AF41" s="11"/>
      <c r="AG41" s="11"/>
      <c r="AH41" s="11"/>
      <c r="AI41" s="11"/>
      <c r="AJ41" s="11"/>
      <c r="AK41" s="11"/>
      <c r="AL41" s="11"/>
      <c r="AM41" s="11"/>
    </row>
    <row r="42" spans="1:39" s="10" customFormat="1" ht="26.45" customHeight="1" x14ac:dyDescent="0.2">
      <c r="A42" s="295" t="s">
        <v>587</v>
      </c>
      <c r="B42" s="169"/>
      <c r="C42" s="170"/>
      <c r="D42" s="170"/>
      <c r="E42" s="160"/>
      <c r="F42" s="149"/>
      <c r="G42" s="359"/>
      <c r="H42" s="169"/>
      <c r="I42" s="169"/>
      <c r="J42" s="360"/>
      <c r="K42" s="364"/>
      <c r="L42" s="359"/>
      <c r="M42" s="169"/>
      <c r="N42" s="365"/>
      <c r="O42" s="331"/>
      <c r="P42" s="11"/>
      <c r="Q42" s="11"/>
      <c r="R42" s="11"/>
      <c r="S42" s="11"/>
      <c r="T42" s="11"/>
      <c r="U42" s="11"/>
      <c r="V42" s="11"/>
      <c r="W42" s="11"/>
      <c r="X42" s="11"/>
      <c r="Y42" s="11"/>
      <c r="Z42" s="11"/>
      <c r="AA42" s="11"/>
      <c r="AB42" s="11"/>
      <c r="AC42" s="11"/>
      <c r="AD42" s="11"/>
      <c r="AE42" s="11"/>
      <c r="AF42" s="11"/>
      <c r="AG42" s="11"/>
      <c r="AH42" s="11"/>
      <c r="AI42" s="11"/>
      <c r="AJ42" s="11"/>
      <c r="AK42" s="11"/>
      <c r="AL42" s="11"/>
      <c r="AM42" s="11"/>
    </row>
    <row r="43" spans="1:39" ht="12.75" customHeight="1" x14ac:dyDescent="0.2">
      <c r="A43" s="291" t="s">
        <v>588</v>
      </c>
      <c r="B43" s="24"/>
      <c r="C43" s="25"/>
      <c r="D43" s="25"/>
      <c r="E43" s="20">
        <f t="shared" ref="E43" si="36">C43*D43</f>
        <v>0</v>
      </c>
      <c r="F43" s="146"/>
      <c r="G43" s="24"/>
      <c r="H43" s="24"/>
      <c r="I43" s="19">
        <f t="shared" ref="I43" si="37">G43*H43</f>
        <v>0</v>
      </c>
      <c r="J43" s="362"/>
      <c r="K43" s="182">
        <f>I43+J43</f>
        <v>0</v>
      </c>
      <c r="L43" s="366"/>
      <c r="M43" s="24"/>
      <c r="N43" s="20">
        <f t="shared" ref="N43" si="38">L43*M43</f>
        <v>0</v>
      </c>
      <c r="O43" s="326">
        <f>E43-K43-N43</f>
        <v>0</v>
      </c>
    </row>
    <row r="44" spans="1:39" ht="12.75" customHeight="1" x14ac:dyDescent="0.2">
      <c r="A44" s="295" t="s">
        <v>589</v>
      </c>
      <c r="B44" s="169"/>
      <c r="C44" s="170"/>
      <c r="D44" s="170"/>
      <c r="E44" s="160"/>
      <c r="F44" s="150"/>
      <c r="G44" s="359"/>
      <c r="H44" s="169"/>
      <c r="I44" s="169"/>
      <c r="J44" s="360"/>
      <c r="K44" s="364"/>
      <c r="L44" s="359"/>
      <c r="M44" s="169"/>
      <c r="N44" s="365"/>
      <c r="O44" s="332"/>
    </row>
    <row r="45" spans="1:39" ht="12.75" customHeight="1" x14ac:dyDescent="0.2">
      <c r="A45" s="291" t="s">
        <v>590</v>
      </c>
      <c r="B45" s="24"/>
      <c r="C45" s="25"/>
      <c r="D45" s="25"/>
      <c r="E45" s="20">
        <f t="shared" ref="E45" si="39">C45*D45</f>
        <v>0</v>
      </c>
      <c r="F45" s="146"/>
      <c r="G45" s="24"/>
      <c r="H45" s="24"/>
      <c r="I45" s="19">
        <f t="shared" ref="I45" si="40">G45*H45</f>
        <v>0</v>
      </c>
      <c r="J45" s="362"/>
      <c r="K45" s="182">
        <f>I45+J45</f>
        <v>0</v>
      </c>
      <c r="L45" s="366"/>
      <c r="M45" s="24"/>
      <c r="N45" s="20">
        <f t="shared" ref="N45" si="41">L45*M45</f>
        <v>0</v>
      </c>
      <c r="O45" s="326">
        <f>E45-K45-N45</f>
        <v>0</v>
      </c>
    </row>
    <row r="46" spans="1:39" ht="12.75" customHeight="1" x14ac:dyDescent="0.2">
      <c r="A46" s="295" t="s">
        <v>830</v>
      </c>
      <c r="B46" s="169"/>
      <c r="C46" s="170"/>
      <c r="D46" s="170"/>
      <c r="E46" s="160"/>
      <c r="F46" s="150"/>
      <c r="G46" s="359"/>
      <c r="H46" s="169"/>
      <c r="I46" s="169"/>
      <c r="J46" s="360"/>
      <c r="K46" s="364"/>
      <c r="L46" s="359"/>
      <c r="M46" s="169"/>
      <c r="N46" s="365"/>
      <c r="O46" s="332"/>
    </row>
    <row r="47" spans="1:39" ht="12.75" customHeight="1" x14ac:dyDescent="0.2">
      <c r="A47" s="291" t="s">
        <v>591</v>
      </c>
      <c r="B47" s="24"/>
      <c r="C47" s="25"/>
      <c r="D47" s="25"/>
      <c r="E47" s="20">
        <f t="shared" ref="E47" si="42">C47*D47</f>
        <v>0</v>
      </c>
      <c r="F47" s="146"/>
      <c r="G47" s="24"/>
      <c r="H47" s="24"/>
      <c r="I47" s="19">
        <f t="shared" ref="I47" si="43">G47*H47</f>
        <v>0</v>
      </c>
      <c r="J47" s="362"/>
      <c r="K47" s="182">
        <f>I47+J47</f>
        <v>0</v>
      </c>
      <c r="L47" s="366"/>
      <c r="M47" s="24"/>
      <c r="N47" s="20">
        <f t="shared" ref="N47" si="44">L47*M47</f>
        <v>0</v>
      </c>
      <c r="O47" s="326">
        <f>E47-K47-N47</f>
        <v>0</v>
      </c>
    </row>
    <row r="48" spans="1:39" ht="12.75" customHeight="1" x14ac:dyDescent="0.2">
      <c r="A48" s="295" t="s">
        <v>592</v>
      </c>
      <c r="B48" s="168"/>
      <c r="C48" s="159"/>
      <c r="D48" s="159"/>
      <c r="E48" s="160"/>
      <c r="F48" s="151"/>
      <c r="G48" s="359"/>
      <c r="H48" s="169"/>
      <c r="I48" s="169"/>
      <c r="J48" s="360"/>
      <c r="K48" s="364"/>
      <c r="L48" s="359"/>
      <c r="M48" s="169"/>
      <c r="N48" s="365"/>
      <c r="O48" s="333"/>
    </row>
    <row r="49" spans="1:15" ht="12.75" customHeight="1" x14ac:dyDescent="0.2">
      <c r="A49" s="291" t="s">
        <v>593</v>
      </c>
      <c r="B49" s="24"/>
      <c r="C49" s="25"/>
      <c r="D49" s="25"/>
      <c r="E49" s="20">
        <f t="shared" ref="E49" si="45">C49*D49</f>
        <v>0</v>
      </c>
      <c r="F49" s="152"/>
      <c r="G49" s="24"/>
      <c r="H49" s="24"/>
      <c r="I49" s="19">
        <f t="shared" ref="I49" si="46">G49*H49</f>
        <v>0</v>
      </c>
      <c r="J49" s="362"/>
      <c r="K49" s="182">
        <f>I49+J49</f>
        <v>0</v>
      </c>
      <c r="L49" s="366"/>
      <c r="M49" s="24"/>
      <c r="N49" s="20">
        <f t="shared" ref="N49" si="47">L49*M49</f>
        <v>0</v>
      </c>
      <c r="O49" s="326">
        <f>E49-K49-N49</f>
        <v>0</v>
      </c>
    </row>
    <row r="50" spans="1:15" ht="12.75" customHeight="1" thickBot="1" x14ac:dyDescent="0.25">
      <c r="A50" s="334" t="s">
        <v>594</v>
      </c>
      <c r="B50" s="171"/>
      <c r="C50" s="171"/>
      <c r="D50" s="172"/>
      <c r="E50" s="179">
        <f>SUM(E24:E49)</f>
        <v>0</v>
      </c>
      <c r="F50" s="155"/>
      <c r="G50" s="173"/>
      <c r="H50" s="172"/>
      <c r="I50" s="179">
        <f>SUM(I24:I49)</f>
        <v>0</v>
      </c>
      <c r="J50" s="184">
        <f>SUM(J24:J49)</f>
        <v>0</v>
      </c>
      <c r="K50" s="185">
        <f>SUM(K24:K49)</f>
        <v>0</v>
      </c>
      <c r="L50" s="173"/>
      <c r="M50" s="172"/>
      <c r="N50" s="179">
        <f>SUM(N24:N49)</f>
        <v>0</v>
      </c>
      <c r="O50" s="335">
        <f>E50-K50-N50</f>
        <v>0</v>
      </c>
    </row>
    <row r="51" spans="1:15" ht="20.100000000000001" customHeight="1" thickBot="1" x14ac:dyDescent="0.25">
      <c r="A51" s="298" t="s">
        <v>595</v>
      </c>
      <c r="B51" s="174"/>
      <c r="C51" s="174"/>
      <c r="D51" s="175"/>
      <c r="E51" s="180">
        <f>E12+E23+E50</f>
        <v>0</v>
      </c>
      <c r="F51" s="156"/>
      <c r="G51" s="176"/>
      <c r="H51" s="154"/>
      <c r="I51" s="186">
        <f>I50+I23+I12</f>
        <v>0</v>
      </c>
      <c r="J51" s="187">
        <f>J50+J23+J12</f>
        <v>0</v>
      </c>
      <c r="K51" s="188">
        <f>K50+K23+K12</f>
        <v>0</v>
      </c>
      <c r="L51" s="176"/>
      <c r="M51" s="154"/>
      <c r="N51" s="187">
        <f>N50+N23+N12</f>
        <v>0</v>
      </c>
      <c r="O51" s="336">
        <f>E51-K51-N51</f>
        <v>0</v>
      </c>
    </row>
    <row r="52" spans="1:15" ht="42" customHeight="1" thickBot="1" x14ac:dyDescent="0.25">
      <c r="A52" s="300" t="s">
        <v>825</v>
      </c>
      <c r="B52" s="177"/>
      <c r="C52" s="178"/>
      <c r="D52" s="189" t="s">
        <v>596</v>
      </c>
      <c r="E52" s="181">
        <f>E51*1%</f>
        <v>0</v>
      </c>
      <c r="F52" s="157"/>
      <c r="G52" s="367"/>
      <c r="H52" s="191" t="str">
        <f>D52</f>
        <v>XX%</v>
      </c>
      <c r="I52" s="190"/>
      <c r="J52" s="368"/>
      <c r="K52" s="369"/>
      <c r="L52" s="370"/>
      <c r="M52" s="371"/>
      <c r="N52" s="371"/>
      <c r="O52" s="336"/>
    </row>
    <row r="53" spans="1:15" ht="20.100000000000001" customHeight="1" thickBot="1" x14ac:dyDescent="0.25">
      <c r="A53" s="298" t="s">
        <v>597</v>
      </c>
      <c r="B53" s="174"/>
      <c r="C53" s="174"/>
      <c r="D53" s="175"/>
      <c r="E53" s="180">
        <f>E51+E52</f>
        <v>0</v>
      </c>
      <c r="F53" s="156"/>
      <c r="G53" s="176"/>
      <c r="H53" s="154"/>
      <c r="I53" s="180">
        <f>I51+I52</f>
        <v>0</v>
      </c>
      <c r="J53" s="180">
        <f>J51+J52</f>
        <v>0</v>
      </c>
      <c r="K53" s="180">
        <f>K51+K52</f>
        <v>0</v>
      </c>
      <c r="L53" s="176"/>
      <c r="M53" s="154"/>
      <c r="N53" s="180">
        <f>N51+N52</f>
        <v>0</v>
      </c>
      <c r="O53" s="336">
        <f>E53-K53-N53</f>
        <v>0</v>
      </c>
    </row>
    <row r="54" spans="1:15" ht="26.25" thickBot="1" x14ac:dyDescent="0.25">
      <c r="A54" s="300" t="s">
        <v>831</v>
      </c>
      <c r="B54" s="177"/>
      <c r="C54" s="178"/>
      <c r="D54" s="189" t="s">
        <v>596</v>
      </c>
      <c r="E54" s="181">
        <f>E53*7%</f>
        <v>0</v>
      </c>
      <c r="F54" s="157"/>
      <c r="G54" s="367"/>
      <c r="H54" s="192" t="str">
        <f>D54</f>
        <v>XX%</v>
      </c>
      <c r="I54" s="371"/>
      <c r="J54" s="368"/>
      <c r="K54" s="369"/>
      <c r="L54" s="370"/>
      <c r="M54" s="371"/>
      <c r="N54" s="371"/>
      <c r="O54" s="337"/>
    </row>
    <row r="55" spans="1:15" ht="20.100000000000001" customHeight="1" thickBot="1" x14ac:dyDescent="0.25">
      <c r="A55" s="298" t="s">
        <v>598</v>
      </c>
      <c r="B55" s="174"/>
      <c r="C55" s="174"/>
      <c r="D55" s="175"/>
      <c r="E55" s="180">
        <f>E53+E54</f>
        <v>0</v>
      </c>
      <c r="F55" s="156"/>
      <c r="G55" s="176"/>
      <c r="H55" s="154"/>
      <c r="I55" s="186">
        <f>I53+I54</f>
        <v>0</v>
      </c>
      <c r="J55" s="187">
        <f>J53+J54</f>
        <v>0</v>
      </c>
      <c r="K55" s="187">
        <f>K53+K54</f>
        <v>0</v>
      </c>
      <c r="L55" s="176"/>
      <c r="M55" s="154"/>
      <c r="N55" s="187">
        <f>N53+N54</f>
        <v>0</v>
      </c>
      <c r="O55" s="336">
        <f>E55-K55-N55</f>
        <v>0</v>
      </c>
    </row>
    <row r="56" spans="1:15" x14ac:dyDescent="0.2">
      <c r="A56" s="10"/>
      <c r="B56" s="10"/>
      <c r="C56" s="10"/>
      <c r="D56" s="10"/>
      <c r="E56" s="10"/>
      <c r="F56" s="10"/>
      <c r="G56" s="10"/>
      <c r="H56" s="10"/>
      <c r="I56" s="10"/>
      <c r="J56" s="10"/>
      <c r="K56" s="10"/>
      <c r="L56" s="10"/>
      <c r="M56" s="10"/>
      <c r="N56" s="10"/>
      <c r="O56" s="10"/>
    </row>
    <row r="57" spans="1:15" x14ac:dyDescent="0.2">
      <c r="A57" s="10"/>
      <c r="B57" s="10"/>
      <c r="C57" s="10"/>
      <c r="D57" s="10"/>
      <c r="E57" s="10"/>
      <c r="F57" s="10"/>
      <c r="G57" s="10"/>
      <c r="H57" s="10"/>
      <c r="I57" s="10"/>
      <c r="J57" s="10"/>
      <c r="K57" s="10"/>
      <c r="L57" s="10"/>
      <c r="M57" s="10"/>
      <c r="N57" s="10"/>
      <c r="O57" s="10"/>
    </row>
    <row r="58" spans="1:15" x14ac:dyDescent="0.2">
      <c r="A58" s="10"/>
      <c r="B58" s="10"/>
      <c r="C58" s="10"/>
      <c r="D58" s="10"/>
      <c r="E58" s="10"/>
      <c r="F58" s="10"/>
      <c r="G58" s="10"/>
      <c r="H58" s="10"/>
      <c r="I58" s="10"/>
      <c r="J58" s="10"/>
      <c r="K58" s="10"/>
      <c r="L58" s="10"/>
      <c r="M58" s="10"/>
      <c r="N58" s="10"/>
      <c r="O58" s="10"/>
    </row>
    <row r="59" spans="1:15" x14ac:dyDescent="0.2">
      <c r="A59" s="10"/>
      <c r="B59" s="10"/>
      <c r="C59" s="10"/>
      <c r="D59" s="10"/>
      <c r="E59" s="10"/>
      <c r="F59" s="10"/>
      <c r="G59" s="10"/>
      <c r="H59" s="10"/>
      <c r="I59" s="10"/>
      <c r="J59" s="10"/>
      <c r="K59" s="10"/>
      <c r="L59" s="10"/>
      <c r="M59" s="10"/>
      <c r="N59" s="10"/>
      <c r="O59" s="10"/>
    </row>
    <row r="60" spans="1:15" x14ac:dyDescent="0.2">
      <c r="A60" s="10"/>
      <c r="B60" s="10"/>
      <c r="C60" s="10"/>
      <c r="D60" s="10"/>
      <c r="E60" s="10"/>
      <c r="F60" s="10"/>
      <c r="G60" s="10"/>
      <c r="H60" s="10"/>
      <c r="I60" s="10"/>
      <c r="J60" s="10"/>
      <c r="K60" s="10"/>
      <c r="L60" s="10"/>
      <c r="M60" s="10"/>
      <c r="N60" s="10"/>
      <c r="O60" s="10"/>
    </row>
    <row r="61" spans="1:15" x14ac:dyDescent="0.2">
      <c r="A61" s="10"/>
      <c r="B61" s="10"/>
      <c r="C61" s="10"/>
      <c r="D61" s="10"/>
      <c r="E61" s="10"/>
      <c r="F61" s="10"/>
      <c r="G61" s="10"/>
      <c r="H61" s="10"/>
      <c r="I61" s="10"/>
      <c r="J61" s="10"/>
      <c r="K61" s="10"/>
      <c r="L61" s="10"/>
      <c r="M61" s="10"/>
      <c r="N61" s="10"/>
      <c r="O61" s="10"/>
    </row>
    <row r="62" spans="1:15" x14ac:dyDescent="0.2">
      <c r="A62" s="10"/>
      <c r="B62" s="10"/>
      <c r="C62" s="10"/>
      <c r="D62" s="10"/>
      <c r="E62" s="10"/>
      <c r="F62" s="10"/>
      <c r="G62" s="10"/>
      <c r="H62" s="10"/>
      <c r="I62" s="10"/>
      <c r="J62" s="10"/>
      <c r="K62" s="10"/>
      <c r="L62" s="10"/>
      <c r="M62" s="10"/>
      <c r="N62" s="10"/>
      <c r="O62" s="10"/>
    </row>
    <row r="63" spans="1:15" x14ac:dyDescent="0.2">
      <c r="A63" s="10"/>
      <c r="B63" s="10"/>
      <c r="C63" s="10"/>
      <c r="D63" s="10"/>
      <c r="E63" s="10"/>
      <c r="F63" s="10"/>
      <c r="G63" s="10"/>
      <c r="H63" s="10"/>
      <c r="I63" s="10"/>
      <c r="J63" s="10"/>
      <c r="K63" s="10"/>
      <c r="L63" s="10"/>
      <c r="M63" s="10"/>
      <c r="N63" s="10"/>
      <c r="O63" s="10"/>
    </row>
    <row r="64" spans="1:15" x14ac:dyDescent="0.2">
      <c r="A64" s="10"/>
      <c r="B64" s="10"/>
      <c r="C64" s="10"/>
      <c r="D64" s="10"/>
      <c r="E64" s="10"/>
      <c r="F64" s="10"/>
      <c r="G64" s="10"/>
      <c r="H64" s="10"/>
      <c r="I64" s="10"/>
      <c r="J64" s="10"/>
      <c r="K64" s="10"/>
      <c r="L64" s="10"/>
      <c r="M64" s="10"/>
      <c r="N64" s="10"/>
      <c r="O64" s="10"/>
    </row>
  </sheetData>
  <mergeCells count="6">
    <mergeCell ref="L6:N6"/>
    <mergeCell ref="B7:B8"/>
    <mergeCell ref="A2:A3"/>
    <mergeCell ref="C2:E2"/>
    <mergeCell ref="B6:E6"/>
    <mergeCell ref="G6:K6"/>
  </mergeCells>
  <pageMargins left="0.25" right="0.25" top="0.75" bottom="0.75" header="0.3" footer="0.3"/>
  <pageSetup paperSize="9" scale="54" orientation="landscape" r:id="rId1"/>
  <headerFooter alignWithMargins="0">
    <oddFooter>&amp;L&amp;"-,Bold"ANNEX VI&amp;"-,Regular"
Model narrative and financial report&amp;R&amp;"-,Regular" Page 4/7</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FF75B0-C894-49B6-B4D7-8A09865A24B1}">
  <sheetPr>
    <pageSetUpPr fitToPage="1"/>
  </sheetPr>
  <dimension ref="A1:AL70"/>
  <sheetViews>
    <sheetView view="pageBreakPreview" topLeftCell="A7" zoomScaleNormal="70" zoomScaleSheetLayoutView="100" zoomScalePageLayoutView="80" workbookViewId="0">
      <selection activeCell="J36" sqref="J36:J37"/>
    </sheetView>
  </sheetViews>
  <sheetFormatPr defaultColWidth="9.140625" defaultRowHeight="12.75" x14ac:dyDescent="0.2"/>
  <cols>
    <col min="1" max="1" width="47.7109375" style="12" customWidth="1"/>
    <col min="2" max="2" width="14.7109375" style="13" customWidth="1"/>
    <col min="3" max="5" width="14.5703125" style="13" customWidth="1"/>
    <col min="6" max="6" width="24.28515625" style="13" customWidth="1"/>
    <col min="7" max="11" width="15.140625" style="14" customWidth="1"/>
    <col min="12" max="13" width="15.140625" style="11" customWidth="1"/>
    <col min="14" max="14" width="50.42578125" style="11" customWidth="1"/>
    <col min="15" max="16384" width="9.140625" style="11"/>
  </cols>
  <sheetData>
    <row r="1" spans="1:14" ht="15.75" thickBot="1" x14ac:dyDescent="0.3">
      <c r="A1" s="320"/>
      <c r="B1" s="306"/>
      <c r="C1" s="306"/>
      <c r="D1" s="306"/>
      <c r="E1" s="306"/>
      <c r="F1" s="306"/>
      <c r="G1" s="306"/>
      <c r="H1" s="306"/>
      <c r="I1" s="306"/>
      <c r="J1" s="306"/>
      <c r="K1" s="306"/>
      <c r="L1" s="306"/>
      <c r="M1" s="306"/>
      <c r="N1" s="307"/>
    </row>
    <row r="2" spans="1:14" ht="14.25" customHeight="1" x14ac:dyDescent="0.25">
      <c r="A2" s="399" t="s">
        <v>599</v>
      </c>
      <c r="B2" s="308" t="s">
        <v>511</v>
      </c>
      <c r="C2" s="400" t="s">
        <v>109</v>
      </c>
      <c r="D2" s="401"/>
      <c r="E2" s="401"/>
      <c r="F2" s="121"/>
      <c r="G2" s="308" t="s">
        <v>12</v>
      </c>
      <c r="H2" s="120" t="str">
        <f>'Coversheet &amp; Instructions'!C2</f>
        <v>Action Title</v>
      </c>
      <c r="I2" s="66"/>
      <c r="J2" s="66"/>
      <c r="K2" s="66"/>
      <c r="L2" s="121"/>
      <c r="M2" s="121"/>
      <c r="N2" s="309"/>
    </row>
    <row r="3" spans="1:14" ht="14.25" customHeight="1" x14ac:dyDescent="0.25">
      <c r="A3" s="399"/>
      <c r="B3" s="308" t="s">
        <v>533</v>
      </c>
      <c r="C3" s="111">
        <f>VLOOKUP(C2,'Coversheet &amp; Instructions'!B20:D29,2,FALSE)</f>
        <v>47300</v>
      </c>
      <c r="D3" s="310" t="s">
        <v>534</v>
      </c>
      <c r="E3" s="70">
        <f>VLOOKUP(C2,'Coversheet &amp; Instructions'!B20:D29,3,FALSE)</f>
        <v>47664</v>
      </c>
      <c r="F3" s="121"/>
      <c r="G3" s="308" t="s">
        <v>16</v>
      </c>
      <c r="H3" s="120" t="str">
        <f>'Coversheet &amp; Instructions'!C3</f>
        <v>Grant Contract No.</v>
      </c>
      <c r="I3" s="66"/>
      <c r="J3" s="66"/>
      <c r="K3" s="66"/>
      <c r="L3" s="121"/>
      <c r="M3" s="121"/>
      <c r="N3" s="309"/>
    </row>
    <row r="4" spans="1:14" ht="14.25" customHeight="1" x14ac:dyDescent="0.25">
      <c r="A4" s="311"/>
      <c r="B4" s="308"/>
      <c r="C4" s="308"/>
      <c r="D4" s="308"/>
      <c r="E4" s="308"/>
      <c r="F4" s="121"/>
      <c r="G4" s="308" t="s">
        <v>600</v>
      </c>
      <c r="H4" s="308" t="s">
        <v>533</v>
      </c>
      <c r="I4" s="111">
        <f>'Coversheet &amp; Instructions'!E4</f>
        <v>46204</v>
      </c>
      <c r="J4" s="310" t="s">
        <v>534</v>
      </c>
      <c r="K4" s="70">
        <f>'Coversheet &amp; Instructions'!G4</f>
        <v>47664</v>
      </c>
      <c r="L4" s="121"/>
      <c r="M4" s="121"/>
      <c r="N4" s="309"/>
    </row>
    <row r="5" spans="1:14" ht="15" x14ac:dyDescent="0.25">
      <c r="A5" s="311"/>
      <c r="B5" s="121"/>
      <c r="C5" s="308"/>
      <c r="D5" s="308"/>
      <c r="E5" s="308"/>
      <c r="F5" s="308"/>
      <c r="G5" s="308"/>
      <c r="H5" s="308"/>
      <c r="I5" s="308"/>
      <c r="J5" s="308"/>
      <c r="K5" s="121"/>
      <c r="L5" s="121"/>
      <c r="M5" s="121"/>
      <c r="N5" s="309"/>
    </row>
    <row r="6" spans="1:14" s="10" customFormat="1" ht="33" customHeight="1" x14ac:dyDescent="0.2">
      <c r="A6" s="312"/>
      <c r="B6" s="402" t="s">
        <v>535</v>
      </c>
      <c r="C6" s="403"/>
      <c r="D6" s="403"/>
      <c r="E6" s="404"/>
      <c r="F6" s="130" t="s">
        <v>536</v>
      </c>
      <c r="G6" s="405" t="s">
        <v>537</v>
      </c>
      <c r="H6" s="403"/>
      <c r="I6" s="403"/>
      <c r="J6" s="403"/>
      <c r="K6" s="404"/>
      <c r="L6" s="406" t="s">
        <v>601</v>
      </c>
      <c r="M6" s="395"/>
      <c r="N6" s="407"/>
    </row>
    <row r="7" spans="1:14" s="10" customFormat="1" ht="66" customHeight="1" x14ac:dyDescent="0.2">
      <c r="A7" s="313"/>
      <c r="B7" s="397" t="s">
        <v>540</v>
      </c>
      <c r="C7" s="131" t="s">
        <v>541</v>
      </c>
      <c r="D7" s="131" t="s">
        <v>542</v>
      </c>
      <c r="E7" s="132" t="s">
        <v>543</v>
      </c>
      <c r="F7" s="133" t="s">
        <v>544</v>
      </c>
      <c r="G7" s="134" t="s">
        <v>541</v>
      </c>
      <c r="H7" s="131" t="s">
        <v>542</v>
      </c>
      <c r="I7" s="135" t="s">
        <v>543</v>
      </c>
      <c r="J7" s="136" t="s">
        <v>545</v>
      </c>
      <c r="K7" s="133" t="s">
        <v>546</v>
      </c>
      <c r="L7" s="193" t="s">
        <v>602</v>
      </c>
      <c r="M7" s="138" t="s">
        <v>603</v>
      </c>
      <c r="N7" s="314" t="s">
        <v>604</v>
      </c>
    </row>
    <row r="8" spans="1:14" s="10" customFormat="1" ht="15.75" customHeight="1" x14ac:dyDescent="0.2">
      <c r="A8" s="315"/>
      <c r="B8" s="398"/>
      <c r="C8" s="140" t="s">
        <v>547</v>
      </c>
      <c r="D8" s="140" t="s">
        <v>548</v>
      </c>
      <c r="E8" s="141" t="s">
        <v>549</v>
      </c>
      <c r="F8" s="142"/>
      <c r="G8" s="140" t="s">
        <v>550</v>
      </c>
      <c r="H8" s="140" t="s">
        <v>551</v>
      </c>
      <c r="I8" s="141" t="s">
        <v>552</v>
      </c>
      <c r="J8" s="143" t="s">
        <v>553</v>
      </c>
      <c r="K8" s="144" t="s">
        <v>554</v>
      </c>
      <c r="L8" s="194" t="s">
        <v>605</v>
      </c>
      <c r="M8" s="140" t="s">
        <v>606</v>
      </c>
      <c r="N8" s="316"/>
    </row>
    <row r="9" spans="1:14" s="10" customFormat="1" ht="24.6" customHeight="1" x14ac:dyDescent="0.2">
      <c r="A9" s="423" t="s">
        <v>559</v>
      </c>
      <c r="B9" s="424"/>
      <c r="C9" s="425"/>
      <c r="D9" s="425"/>
      <c r="E9" s="426"/>
      <c r="F9" s="145"/>
      <c r="G9" s="427"/>
      <c r="H9" s="428"/>
      <c r="I9" s="428"/>
      <c r="J9" s="429"/>
      <c r="K9" s="430"/>
      <c r="L9" s="431"/>
      <c r="M9" s="428"/>
      <c r="N9" s="445"/>
    </row>
    <row r="10" spans="1:14" s="10" customFormat="1" x14ac:dyDescent="0.2">
      <c r="A10" s="291" t="s">
        <v>560</v>
      </c>
      <c r="B10" s="18"/>
      <c r="C10" s="19"/>
      <c r="D10" s="19"/>
      <c r="E10" s="20">
        <f>C10*D10</f>
        <v>0</v>
      </c>
      <c r="F10" s="145"/>
      <c r="G10" s="18"/>
      <c r="H10" s="19"/>
      <c r="I10" s="19">
        <f>G10*H10</f>
        <v>0</v>
      </c>
      <c r="J10" s="20"/>
      <c r="K10" s="182">
        <f>I10+J10</f>
        <v>0</v>
      </c>
      <c r="L10" s="196">
        <f>E10-K10</f>
        <v>0</v>
      </c>
      <c r="M10" s="19" t="e">
        <f>K10/E10</f>
        <v>#DIV/0!</v>
      </c>
      <c r="N10" s="292"/>
    </row>
    <row r="11" spans="1:14" s="10" customFormat="1" x14ac:dyDescent="0.2">
      <c r="A11" s="291" t="s">
        <v>561</v>
      </c>
      <c r="B11" s="18"/>
      <c r="C11" s="19"/>
      <c r="D11" s="19"/>
      <c r="E11" s="20">
        <f>C11*D11</f>
        <v>0</v>
      </c>
      <c r="F11" s="145"/>
      <c r="G11" s="18"/>
      <c r="H11" s="19"/>
      <c r="I11" s="19">
        <f>G11*H11</f>
        <v>0</v>
      </c>
      <c r="J11" s="20"/>
      <c r="K11" s="182">
        <f>I11+J11</f>
        <v>0</v>
      </c>
      <c r="L11" s="196">
        <f>E11-K11</f>
        <v>0</v>
      </c>
      <c r="M11" s="19" t="e">
        <f>K11/E11</f>
        <v>#DIV/0!</v>
      </c>
      <c r="N11" s="292"/>
    </row>
    <row r="12" spans="1:14" x14ac:dyDescent="0.2">
      <c r="A12" s="293" t="s">
        <v>562</v>
      </c>
      <c r="B12" s="161"/>
      <c r="C12" s="162"/>
      <c r="D12" s="163"/>
      <c r="E12" s="153">
        <f>SUM(E9:E11)</f>
        <v>0</v>
      </c>
      <c r="F12" s="145"/>
      <c r="G12" s="164"/>
      <c r="H12" s="165"/>
      <c r="I12" s="153">
        <f>SUM(I9:I11)</f>
        <v>0</v>
      </c>
      <c r="J12" s="153">
        <f>SUM(J9:J11)</f>
        <v>0</v>
      </c>
      <c r="K12" s="183">
        <f>SUM(K9:K11)</f>
        <v>0</v>
      </c>
      <c r="L12" s="198">
        <f>E12-K12</f>
        <v>0</v>
      </c>
      <c r="M12" s="197" t="e">
        <f>K12/E12</f>
        <v>#DIV/0!</v>
      </c>
      <c r="N12" s="294"/>
    </row>
    <row r="13" spans="1:14" x14ac:dyDescent="0.2">
      <c r="A13" s="423" t="s">
        <v>5</v>
      </c>
      <c r="B13" s="432"/>
      <c r="C13" s="433"/>
      <c r="D13" s="433"/>
      <c r="E13" s="434"/>
      <c r="F13" s="145"/>
      <c r="G13" s="435"/>
      <c r="H13" s="433"/>
      <c r="I13" s="433"/>
      <c r="J13" s="433"/>
      <c r="K13" s="436"/>
      <c r="L13" s="433"/>
      <c r="M13" s="433"/>
      <c r="N13" s="446"/>
    </row>
    <row r="14" spans="1:14" x14ac:dyDescent="0.2">
      <c r="A14" s="295" t="s">
        <v>563</v>
      </c>
      <c r="B14" s="158"/>
      <c r="C14" s="159"/>
      <c r="D14" s="159"/>
      <c r="E14" s="160"/>
      <c r="F14" s="145"/>
      <c r="G14" s="349"/>
      <c r="H14" s="159"/>
      <c r="I14" s="159"/>
      <c r="J14" s="350"/>
      <c r="K14" s="351"/>
      <c r="L14" s="352"/>
      <c r="M14" s="159"/>
      <c r="N14" s="373"/>
    </row>
    <row r="15" spans="1:14" x14ac:dyDescent="0.2">
      <c r="A15" s="291" t="s">
        <v>564</v>
      </c>
      <c r="B15" s="18"/>
      <c r="C15" s="19"/>
      <c r="D15" s="19"/>
      <c r="E15" s="20">
        <f>C15*D15</f>
        <v>0</v>
      </c>
      <c r="F15" s="145"/>
      <c r="G15" s="18"/>
      <c r="H15" s="19"/>
      <c r="I15" s="19">
        <f t="shared" ref="I15:I16" si="0">G15*H15</f>
        <v>0</v>
      </c>
      <c r="J15" s="20"/>
      <c r="K15" s="182">
        <f t="shared" ref="K15:K16" si="1">I15+J15</f>
        <v>0</v>
      </c>
      <c r="L15" s="196">
        <f t="shared" ref="L15:L22" si="2">E15-K15</f>
        <v>0</v>
      </c>
      <c r="M15" s="19" t="e">
        <f t="shared" ref="M15:M22" si="3">K15/E15</f>
        <v>#DIV/0!</v>
      </c>
      <c r="N15" s="292"/>
    </row>
    <row r="16" spans="1:14" x14ac:dyDescent="0.2">
      <c r="A16" s="291" t="s">
        <v>826</v>
      </c>
      <c r="B16" s="124"/>
      <c r="C16" s="21"/>
      <c r="D16" s="17"/>
      <c r="E16" s="20">
        <f>C16*D16</f>
        <v>0</v>
      </c>
      <c r="F16" s="146"/>
      <c r="G16" s="124"/>
      <c r="H16" s="21"/>
      <c r="I16" s="19">
        <f t="shared" si="0"/>
        <v>0</v>
      </c>
      <c r="J16" s="17"/>
      <c r="K16" s="182">
        <f t="shared" si="1"/>
        <v>0</v>
      </c>
      <c r="L16" s="196">
        <f t="shared" si="2"/>
        <v>0</v>
      </c>
      <c r="M16" s="19" t="e">
        <f t="shared" si="3"/>
        <v>#DIV/0!</v>
      </c>
      <c r="N16" s="317"/>
    </row>
    <row r="17" spans="1:14" x14ac:dyDescent="0.2">
      <c r="A17" s="295" t="s">
        <v>565</v>
      </c>
      <c r="B17" s="158"/>
      <c r="C17" s="159"/>
      <c r="D17" s="159"/>
      <c r="E17" s="160"/>
      <c r="F17" s="195"/>
      <c r="G17" s="344"/>
      <c r="H17" s="345"/>
      <c r="I17" s="345"/>
      <c r="J17" s="346"/>
      <c r="K17" s="347"/>
      <c r="L17" s="352"/>
      <c r="M17" s="159"/>
      <c r="N17" s="373"/>
    </row>
    <row r="18" spans="1:14" x14ac:dyDescent="0.2">
      <c r="A18" s="291" t="s">
        <v>566</v>
      </c>
      <c r="B18" s="18"/>
      <c r="C18" s="19"/>
      <c r="D18" s="19"/>
      <c r="E18" s="20">
        <f>C18*D18</f>
        <v>0</v>
      </c>
      <c r="F18" s="146"/>
      <c r="G18" s="18"/>
      <c r="H18" s="19"/>
      <c r="I18" s="19">
        <f t="shared" ref="I18:I19" si="4">G18*H18</f>
        <v>0</v>
      </c>
      <c r="J18" s="20"/>
      <c r="K18" s="182">
        <f t="shared" ref="K18:K19" si="5">I18+J18</f>
        <v>0</v>
      </c>
      <c r="L18" s="196">
        <f t="shared" si="2"/>
        <v>0</v>
      </c>
      <c r="M18" s="19" t="e">
        <f t="shared" si="3"/>
        <v>#DIV/0!</v>
      </c>
      <c r="N18" s="292"/>
    </row>
    <row r="19" spans="1:14" x14ac:dyDescent="0.2">
      <c r="A19" s="291" t="s">
        <v>567</v>
      </c>
      <c r="B19" s="18"/>
      <c r="C19" s="19"/>
      <c r="D19" s="19"/>
      <c r="E19" s="20">
        <f>C19*D19</f>
        <v>0</v>
      </c>
      <c r="F19" s="145"/>
      <c r="G19" s="18"/>
      <c r="H19" s="19"/>
      <c r="I19" s="19">
        <f t="shared" si="4"/>
        <v>0</v>
      </c>
      <c r="J19" s="20"/>
      <c r="K19" s="182">
        <f t="shared" si="5"/>
        <v>0</v>
      </c>
      <c r="L19" s="196">
        <f t="shared" si="2"/>
        <v>0</v>
      </c>
      <c r="M19" s="19" t="e">
        <f t="shared" si="3"/>
        <v>#DIV/0!</v>
      </c>
      <c r="N19" s="292"/>
    </row>
    <row r="20" spans="1:14" x14ac:dyDescent="0.2">
      <c r="A20" s="295" t="s">
        <v>568</v>
      </c>
      <c r="B20" s="158"/>
      <c r="C20" s="159"/>
      <c r="D20" s="159"/>
      <c r="E20" s="160"/>
      <c r="F20" s="146"/>
      <c r="G20" s="349"/>
      <c r="H20" s="159"/>
      <c r="I20" s="159"/>
      <c r="J20" s="350"/>
      <c r="K20" s="351"/>
      <c r="L20" s="352"/>
      <c r="M20" s="159"/>
      <c r="N20" s="373"/>
    </row>
    <row r="21" spans="1:14" x14ac:dyDescent="0.2">
      <c r="A21" s="291" t="s">
        <v>827</v>
      </c>
      <c r="B21" s="18"/>
      <c r="C21" s="19"/>
      <c r="D21" s="19"/>
      <c r="E21" s="20">
        <f t="shared" ref="E21:E22" si="6">C21*D21</f>
        <v>0</v>
      </c>
      <c r="F21" s="145"/>
      <c r="G21" s="18"/>
      <c r="H21" s="19"/>
      <c r="I21" s="19">
        <f t="shared" ref="I21:I22" si="7">G21*H21</f>
        <v>0</v>
      </c>
      <c r="J21" s="20"/>
      <c r="K21" s="182">
        <f>I21+J21</f>
        <v>0</v>
      </c>
      <c r="L21" s="196">
        <f t="shared" si="2"/>
        <v>0</v>
      </c>
      <c r="M21" s="19" t="e">
        <f t="shared" si="3"/>
        <v>#DIV/0!</v>
      </c>
      <c r="N21" s="292"/>
    </row>
    <row r="22" spans="1:14" x14ac:dyDescent="0.2">
      <c r="A22" s="291" t="s">
        <v>828</v>
      </c>
      <c r="B22" s="18"/>
      <c r="C22" s="19"/>
      <c r="D22" s="19"/>
      <c r="E22" s="20">
        <f t="shared" si="6"/>
        <v>0</v>
      </c>
      <c r="F22" s="146"/>
      <c r="G22" s="18"/>
      <c r="H22" s="19"/>
      <c r="I22" s="19">
        <f t="shared" si="7"/>
        <v>0</v>
      </c>
      <c r="J22" s="20"/>
      <c r="K22" s="182">
        <f>I22+J22</f>
        <v>0</v>
      </c>
      <c r="L22" s="196">
        <f t="shared" si="2"/>
        <v>0</v>
      </c>
      <c r="M22" s="19" t="e">
        <f t="shared" si="3"/>
        <v>#DIV/0!</v>
      </c>
      <c r="N22" s="292"/>
    </row>
    <row r="23" spans="1:14" x14ac:dyDescent="0.2">
      <c r="A23" s="293" t="s">
        <v>569</v>
      </c>
      <c r="B23" s="161"/>
      <c r="C23" s="162"/>
      <c r="D23" s="163"/>
      <c r="E23" s="153">
        <f>SUM(E13:E22)</f>
        <v>0</v>
      </c>
      <c r="F23" s="145"/>
      <c r="G23" s="372"/>
      <c r="H23" s="165"/>
      <c r="I23" s="153">
        <f>SUM(I13:I22)</f>
        <v>0</v>
      </c>
      <c r="J23" s="153">
        <f>SUM(J13:J22)</f>
        <v>0</v>
      </c>
      <c r="K23" s="183">
        <f>SUM(K13:K22)</f>
        <v>0</v>
      </c>
      <c r="L23" s="198">
        <f>E23-K23</f>
        <v>0</v>
      </c>
      <c r="M23" s="197" t="e">
        <f>K23/E23</f>
        <v>#DIV/0!</v>
      </c>
      <c r="N23" s="294"/>
    </row>
    <row r="24" spans="1:14" x14ac:dyDescent="0.2">
      <c r="A24" s="423" t="s">
        <v>570</v>
      </c>
      <c r="B24" s="438"/>
      <c r="C24" s="439"/>
      <c r="D24" s="439"/>
      <c r="E24" s="440"/>
      <c r="F24" s="145"/>
      <c r="G24" s="441"/>
      <c r="H24" s="439"/>
      <c r="I24" s="439"/>
      <c r="J24" s="442"/>
      <c r="K24" s="443"/>
      <c r="L24" s="433"/>
      <c r="M24" s="433"/>
      <c r="N24" s="446"/>
    </row>
    <row r="25" spans="1:14" x14ac:dyDescent="0.2">
      <c r="A25" s="295" t="s">
        <v>571</v>
      </c>
      <c r="B25" s="158"/>
      <c r="C25" s="159"/>
      <c r="D25" s="159"/>
      <c r="E25" s="160"/>
      <c r="F25" s="145"/>
      <c r="G25" s="349"/>
      <c r="H25" s="159"/>
      <c r="I25" s="159"/>
      <c r="J25" s="350"/>
      <c r="K25" s="351"/>
      <c r="L25" s="352"/>
      <c r="M25" s="159"/>
      <c r="N25" s="373"/>
    </row>
    <row r="26" spans="1:14" x14ac:dyDescent="0.2">
      <c r="A26" s="291" t="s">
        <v>572</v>
      </c>
      <c r="B26" s="18"/>
      <c r="C26" s="19"/>
      <c r="D26" s="19"/>
      <c r="E26" s="20">
        <f t="shared" ref="E26" si="8">C26*D26</f>
        <v>0</v>
      </c>
      <c r="F26" s="145"/>
      <c r="G26" s="18"/>
      <c r="H26" s="19"/>
      <c r="I26" s="19">
        <f t="shared" ref="I26" si="9">G26*H26</f>
        <v>0</v>
      </c>
      <c r="J26" s="20"/>
      <c r="K26" s="182">
        <f>I26+J26</f>
        <v>0</v>
      </c>
      <c r="L26" s="196">
        <f t="shared" ref="L26" si="10">E26-K26</f>
        <v>0</v>
      </c>
      <c r="M26" s="19" t="e">
        <f t="shared" ref="M26" si="11">K26/E26</f>
        <v>#DIV/0!</v>
      </c>
      <c r="N26" s="292"/>
    </row>
    <row r="27" spans="1:14" ht="25.5" x14ac:dyDescent="0.2">
      <c r="A27" s="295" t="s">
        <v>573</v>
      </c>
      <c r="B27" s="158"/>
      <c r="C27" s="159"/>
      <c r="D27" s="159"/>
      <c r="E27" s="160"/>
      <c r="F27" s="146"/>
      <c r="G27" s="349"/>
      <c r="H27" s="159"/>
      <c r="I27" s="159"/>
      <c r="J27" s="350"/>
      <c r="K27" s="351"/>
      <c r="L27" s="352"/>
      <c r="M27" s="159"/>
      <c r="N27" s="373"/>
    </row>
    <row r="28" spans="1:14" x14ac:dyDescent="0.2">
      <c r="A28" s="291" t="s">
        <v>574</v>
      </c>
      <c r="B28" s="18"/>
      <c r="C28" s="19"/>
      <c r="D28" s="19"/>
      <c r="E28" s="20">
        <f t="shared" ref="E28" si="12">C28*D28</f>
        <v>0</v>
      </c>
      <c r="F28" s="145"/>
      <c r="G28" s="18"/>
      <c r="H28" s="19"/>
      <c r="I28" s="19">
        <f t="shared" ref="I28" si="13">G28*H28</f>
        <v>0</v>
      </c>
      <c r="J28" s="20"/>
      <c r="K28" s="182">
        <f>I28+J28</f>
        <v>0</v>
      </c>
      <c r="L28" s="196">
        <f t="shared" ref="L28" si="14">E28-K28</f>
        <v>0</v>
      </c>
      <c r="M28" s="19" t="e">
        <f t="shared" ref="M28" si="15">K28/E28</f>
        <v>#DIV/0!</v>
      </c>
      <c r="N28" s="292"/>
    </row>
    <row r="29" spans="1:14" x14ac:dyDescent="0.2">
      <c r="A29" s="295" t="s">
        <v>575</v>
      </c>
      <c r="B29" s="166"/>
      <c r="C29" s="167"/>
      <c r="D29" s="159"/>
      <c r="E29" s="160"/>
      <c r="F29" s="146"/>
      <c r="G29" s="355"/>
      <c r="H29" s="356"/>
      <c r="I29" s="345"/>
      <c r="J29" s="346"/>
      <c r="K29" s="347"/>
      <c r="L29" s="352"/>
      <c r="M29" s="159"/>
      <c r="N29" s="373"/>
    </row>
    <row r="30" spans="1:14" x14ac:dyDescent="0.2">
      <c r="A30" s="291" t="s">
        <v>576</v>
      </c>
      <c r="B30" s="22"/>
      <c r="C30" s="16"/>
      <c r="D30" s="16"/>
      <c r="E30" s="20">
        <f t="shared" ref="E30:E31" si="16">C30*D30</f>
        <v>0</v>
      </c>
      <c r="F30" s="145"/>
      <c r="G30" s="22"/>
      <c r="H30" s="16"/>
      <c r="I30" s="19">
        <f t="shared" ref="I30:I31" si="17">G30*H30</f>
        <v>0</v>
      </c>
      <c r="J30" s="17"/>
      <c r="K30" s="182">
        <f t="shared" ref="K30:K31" si="18">I30+J30</f>
        <v>0</v>
      </c>
      <c r="L30" s="196">
        <f t="shared" ref="L30:L31" si="19">E30-K30</f>
        <v>0</v>
      </c>
      <c r="M30" s="19" t="e">
        <f t="shared" ref="M30:M31" si="20">K30/E30</f>
        <v>#DIV/0!</v>
      </c>
      <c r="N30" s="317"/>
    </row>
    <row r="31" spans="1:14" ht="25.5" x14ac:dyDescent="0.2">
      <c r="A31" s="291" t="s">
        <v>577</v>
      </c>
      <c r="B31" s="23"/>
      <c r="C31" s="19"/>
      <c r="D31" s="19"/>
      <c r="E31" s="20">
        <f t="shared" si="16"/>
        <v>0</v>
      </c>
      <c r="F31" s="145"/>
      <c r="G31" s="23"/>
      <c r="H31" s="19"/>
      <c r="I31" s="19">
        <f t="shared" si="17"/>
        <v>0</v>
      </c>
      <c r="J31" s="20"/>
      <c r="K31" s="182">
        <f t="shared" si="18"/>
        <v>0</v>
      </c>
      <c r="L31" s="196">
        <f t="shared" si="19"/>
        <v>0</v>
      </c>
      <c r="M31" s="19" t="e">
        <f t="shared" si="20"/>
        <v>#DIV/0!</v>
      </c>
      <c r="N31" s="292"/>
    </row>
    <row r="32" spans="1:14" x14ac:dyDescent="0.2">
      <c r="A32" s="295" t="s">
        <v>578</v>
      </c>
      <c r="B32" s="168"/>
      <c r="C32" s="159"/>
      <c r="D32" s="159"/>
      <c r="E32" s="160"/>
      <c r="F32" s="145"/>
      <c r="G32" s="358"/>
      <c r="H32" s="159"/>
      <c r="I32" s="159"/>
      <c r="J32" s="350"/>
      <c r="K32" s="351"/>
      <c r="L32" s="352"/>
      <c r="M32" s="159"/>
      <c r="N32" s="373"/>
    </row>
    <row r="33" spans="1:38" x14ac:dyDescent="0.2">
      <c r="A33" s="291" t="s">
        <v>579</v>
      </c>
      <c r="B33" s="23"/>
      <c r="C33" s="19"/>
      <c r="D33" s="19"/>
      <c r="E33" s="20">
        <f t="shared" ref="E33" si="21">C33*D33</f>
        <v>0</v>
      </c>
      <c r="F33" s="146"/>
      <c r="G33" s="23"/>
      <c r="H33" s="19"/>
      <c r="I33" s="19">
        <f t="shared" ref="I33" si="22">G33*H33</f>
        <v>0</v>
      </c>
      <c r="J33" s="20"/>
      <c r="K33" s="182">
        <f>I33+J33</f>
        <v>0</v>
      </c>
      <c r="L33" s="196">
        <f t="shared" ref="L33" si="23">E33-K33</f>
        <v>0</v>
      </c>
      <c r="M33" s="19" t="e">
        <f t="shared" ref="M33" si="24">K33/E33</f>
        <v>#DIV/0!</v>
      </c>
      <c r="N33" s="292"/>
    </row>
    <row r="34" spans="1:38" ht="12.75" customHeight="1" x14ac:dyDescent="0.2">
      <c r="A34" s="295" t="s">
        <v>580</v>
      </c>
      <c r="B34" s="168"/>
      <c r="C34" s="159"/>
      <c r="D34" s="159"/>
      <c r="E34" s="160"/>
      <c r="F34" s="145"/>
      <c r="G34" s="358"/>
      <c r="H34" s="159"/>
      <c r="I34" s="159"/>
      <c r="J34" s="350"/>
      <c r="K34" s="351"/>
      <c r="L34" s="352"/>
      <c r="M34" s="159"/>
      <c r="N34" s="373"/>
    </row>
    <row r="35" spans="1:38" x14ac:dyDescent="0.2">
      <c r="A35" s="291" t="s">
        <v>581</v>
      </c>
      <c r="B35" s="23"/>
      <c r="C35" s="19"/>
      <c r="D35" s="19"/>
      <c r="E35" s="20">
        <f t="shared" ref="E35:E37" si="25">C35*D35</f>
        <v>0</v>
      </c>
      <c r="F35" s="146"/>
      <c r="G35" s="23"/>
      <c r="H35" s="19"/>
      <c r="I35" s="19">
        <f t="shared" ref="I35:I37" si="26">G35*H35</f>
        <v>0</v>
      </c>
      <c r="J35" s="20"/>
      <c r="K35" s="182">
        <f t="shared" ref="K35:K37" si="27">I35+J35</f>
        <v>0</v>
      </c>
      <c r="L35" s="196">
        <f t="shared" ref="L35:L37" si="28">E35-K35</f>
        <v>0</v>
      </c>
      <c r="M35" s="19" t="e">
        <f t="shared" ref="M35:M37" si="29">K35/E35</f>
        <v>#DIV/0!</v>
      </c>
      <c r="N35" s="292"/>
    </row>
    <row r="36" spans="1:38" x14ac:dyDescent="0.2">
      <c r="A36" s="291" t="s">
        <v>582</v>
      </c>
      <c r="B36" s="23"/>
      <c r="C36" s="19"/>
      <c r="D36" s="19"/>
      <c r="E36" s="20">
        <f t="shared" si="25"/>
        <v>0</v>
      </c>
      <c r="F36" s="145"/>
      <c r="G36" s="23"/>
      <c r="H36" s="19"/>
      <c r="I36" s="19">
        <f t="shared" si="26"/>
        <v>0</v>
      </c>
      <c r="J36" s="20"/>
      <c r="K36" s="182">
        <f t="shared" si="27"/>
        <v>0</v>
      </c>
      <c r="L36" s="196">
        <f t="shared" si="28"/>
        <v>0</v>
      </c>
      <c r="M36" s="19" t="e">
        <f t="shared" si="29"/>
        <v>#DIV/0!</v>
      </c>
      <c r="N36" s="292"/>
    </row>
    <row r="37" spans="1:38" x14ac:dyDescent="0.2">
      <c r="A37" s="291" t="s">
        <v>829</v>
      </c>
      <c r="B37" s="23"/>
      <c r="C37" s="19"/>
      <c r="D37" s="19"/>
      <c r="E37" s="20">
        <f t="shared" si="25"/>
        <v>0</v>
      </c>
      <c r="F37" s="145"/>
      <c r="G37" s="23"/>
      <c r="H37" s="19"/>
      <c r="I37" s="19">
        <f t="shared" si="26"/>
        <v>0</v>
      </c>
      <c r="J37" s="20"/>
      <c r="K37" s="182">
        <f t="shared" si="27"/>
        <v>0</v>
      </c>
      <c r="L37" s="196">
        <f t="shared" si="28"/>
        <v>0</v>
      </c>
      <c r="M37" s="19" t="e">
        <f t="shared" si="29"/>
        <v>#DIV/0!</v>
      </c>
      <c r="N37" s="292"/>
    </row>
    <row r="38" spans="1:38" x14ac:dyDescent="0.2">
      <c r="A38" s="295" t="s">
        <v>583</v>
      </c>
      <c r="B38" s="159"/>
      <c r="C38" s="159"/>
      <c r="D38" s="159"/>
      <c r="E38" s="160"/>
      <c r="F38" s="145"/>
      <c r="G38" s="352"/>
      <c r="H38" s="159"/>
      <c r="I38" s="159"/>
      <c r="J38" s="350"/>
      <c r="K38" s="351"/>
      <c r="L38" s="352"/>
      <c r="M38" s="159"/>
      <c r="N38" s="373"/>
    </row>
    <row r="39" spans="1:38" x14ac:dyDescent="0.2">
      <c r="A39" s="291" t="s">
        <v>584</v>
      </c>
      <c r="B39" s="125"/>
      <c r="C39" s="21"/>
      <c r="D39" s="17"/>
      <c r="E39" s="20">
        <f t="shared" ref="E39" si="30">C39*D39</f>
        <v>0</v>
      </c>
      <c r="F39" s="145"/>
      <c r="G39" s="125"/>
      <c r="H39" s="21"/>
      <c r="I39" s="19">
        <f t="shared" ref="I39" si="31">G39*H39</f>
        <v>0</v>
      </c>
      <c r="J39" s="17"/>
      <c r="K39" s="182">
        <f>I39+J39</f>
        <v>0</v>
      </c>
      <c r="L39" s="196">
        <f t="shared" ref="L39" si="32">E39-K39</f>
        <v>0</v>
      </c>
      <c r="M39" s="19" t="e">
        <f t="shared" ref="M39" si="33">K39/E39</f>
        <v>#DIV/0!</v>
      </c>
      <c r="N39" s="317"/>
    </row>
    <row r="40" spans="1:38" x14ac:dyDescent="0.2">
      <c r="A40" s="295" t="s">
        <v>585</v>
      </c>
      <c r="B40" s="169"/>
      <c r="C40" s="170"/>
      <c r="D40" s="170"/>
      <c r="E40" s="160"/>
      <c r="F40" s="145"/>
      <c r="G40" s="359"/>
      <c r="H40" s="170"/>
      <c r="I40" s="170"/>
      <c r="J40" s="360"/>
      <c r="K40" s="351"/>
      <c r="L40" s="352"/>
      <c r="M40" s="159"/>
      <c r="N40" s="373"/>
    </row>
    <row r="41" spans="1:38" x14ac:dyDescent="0.2">
      <c r="A41" s="291" t="s">
        <v>586</v>
      </c>
      <c r="B41" s="24"/>
      <c r="C41" s="25"/>
      <c r="D41" s="25"/>
      <c r="E41" s="20">
        <f t="shared" ref="E41" si="34">C41*D41</f>
        <v>0</v>
      </c>
      <c r="F41" s="145"/>
      <c r="G41" s="24"/>
      <c r="H41" s="362"/>
      <c r="I41" s="19">
        <f t="shared" ref="I41" si="35">G41*H41</f>
        <v>0</v>
      </c>
      <c r="J41" s="362"/>
      <c r="K41" s="182">
        <f>I41+J41</f>
        <v>0</v>
      </c>
      <c r="L41" s="196">
        <f t="shared" ref="L41" si="36">E41-K41</f>
        <v>0</v>
      </c>
      <c r="M41" s="19" t="e">
        <f t="shared" ref="M41" si="37">K41/E41</f>
        <v>#DIV/0!</v>
      </c>
      <c r="N41" s="318"/>
    </row>
    <row r="42" spans="1:38" s="10" customFormat="1" ht="12.75" customHeight="1" x14ac:dyDescent="0.2">
      <c r="A42" s="295" t="s">
        <v>587</v>
      </c>
      <c r="B42" s="169"/>
      <c r="C42" s="170"/>
      <c r="D42" s="170"/>
      <c r="E42" s="160"/>
      <c r="F42" s="145"/>
      <c r="G42" s="359"/>
      <c r="H42" s="169"/>
      <c r="I42" s="169"/>
      <c r="J42" s="360"/>
      <c r="K42" s="364"/>
      <c r="L42" s="352"/>
      <c r="M42" s="159"/>
      <c r="N42" s="373"/>
      <c r="O42" s="11"/>
      <c r="P42" s="11"/>
      <c r="Q42" s="11"/>
      <c r="R42" s="11"/>
      <c r="S42" s="11"/>
      <c r="T42" s="11"/>
      <c r="U42" s="11"/>
      <c r="V42" s="11"/>
      <c r="W42" s="11"/>
      <c r="X42" s="11"/>
      <c r="Y42" s="11"/>
      <c r="Z42" s="11"/>
      <c r="AA42" s="11"/>
      <c r="AB42" s="11"/>
      <c r="AC42" s="11"/>
      <c r="AD42" s="11"/>
      <c r="AE42" s="11"/>
      <c r="AF42" s="11"/>
      <c r="AG42" s="11"/>
      <c r="AH42" s="11"/>
      <c r="AI42" s="11"/>
      <c r="AJ42" s="11"/>
      <c r="AK42" s="11"/>
      <c r="AL42" s="11"/>
    </row>
    <row r="43" spans="1:38" s="10" customFormat="1" x14ac:dyDescent="0.2">
      <c r="A43" s="291" t="s">
        <v>588</v>
      </c>
      <c r="B43" s="24"/>
      <c r="C43" s="25"/>
      <c r="D43" s="25"/>
      <c r="E43" s="20">
        <f t="shared" ref="E43" si="38">C43*D43</f>
        <v>0</v>
      </c>
      <c r="F43" s="146"/>
      <c r="G43" s="24"/>
      <c r="H43" s="24"/>
      <c r="I43" s="19">
        <f t="shared" ref="I43" si="39">G43*H43</f>
        <v>0</v>
      </c>
      <c r="J43" s="362"/>
      <c r="K43" s="182">
        <f>I43+J43</f>
        <v>0</v>
      </c>
      <c r="L43" s="196">
        <f t="shared" ref="L43" si="40">E43-K43</f>
        <v>0</v>
      </c>
      <c r="M43" s="19" t="e">
        <f t="shared" ref="M43" si="41">K43/E43</f>
        <v>#DIV/0!</v>
      </c>
      <c r="N43" s="318"/>
      <c r="O43" s="11"/>
      <c r="P43" s="11"/>
      <c r="Q43" s="11"/>
      <c r="R43" s="11"/>
      <c r="S43" s="11"/>
      <c r="T43" s="11"/>
      <c r="U43" s="11"/>
      <c r="V43" s="11"/>
      <c r="W43" s="11"/>
      <c r="X43" s="11"/>
      <c r="Y43" s="11"/>
      <c r="Z43" s="11"/>
      <c r="AA43" s="11"/>
      <c r="AB43" s="11"/>
      <c r="AC43" s="11"/>
      <c r="AD43" s="11"/>
      <c r="AE43" s="11"/>
      <c r="AF43" s="11"/>
      <c r="AG43" s="11"/>
      <c r="AH43" s="11"/>
      <c r="AI43" s="11"/>
      <c r="AJ43" s="11"/>
      <c r="AK43" s="11"/>
      <c r="AL43" s="11"/>
    </row>
    <row r="44" spans="1:38" s="10" customFormat="1" ht="15.75" customHeight="1" x14ac:dyDescent="0.2">
      <c r="A44" s="295" t="s">
        <v>589</v>
      </c>
      <c r="B44" s="169"/>
      <c r="C44" s="170"/>
      <c r="D44" s="170"/>
      <c r="E44" s="160"/>
      <c r="F44" s="147"/>
      <c r="G44" s="359"/>
      <c r="H44" s="169"/>
      <c r="I44" s="169"/>
      <c r="J44" s="360"/>
      <c r="K44" s="364"/>
      <c r="L44" s="352"/>
      <c r="M44" s="159"/>
      <c r="N44" s="373"/>
      <c r="O44" s="11"/>
      <c r="P44" s="11"/>
      <c r="Q44" s="11"/>
      <c r="R44" s="11"/>
      <c r="S44" s="11"/>
      <c r="T44" s="11"/>
      <c r="U44" s="11"/>
      <c r="V44" s="11"/>
      <c r="W44" s="11"/>
      <c r="X44" s="11"/>
      <c r="Y44" s="11"/>
      <c r="Z44" s="11"/>
      <c r="AA44" s="11"/>
      <c r="AB44" s="11"/>
      <c r="AC44" s="11"/>
      <c r="AD44" s="11"/>
      <c r="AE44" s="11"/>
      <c r="AF44" s="11"/>
      <c r="AG44" s="11"/>
      <c r="AH44" s="11"/>
      <c r="AI44" s="11"/>
      <c r="AJ44" s="11"/>
      <c r="AK44" s="11"/>
      <c r="AL44" s="11"/>
    </row>
    <row r="45" spans="1:38" s="10" customFormat="1" ht="14.25" customHeight="1" x14ac:dyDescent="0.2">
      <c r="A45" s="291" t="s">
        <v>590</v>
      </c>
      <c r="B45" s="24"/>
      <c r="C45" s="25"/>
      <c r="D45" s="25"/>
      <c r="E45" s="20">
        <f t="shared" ref="E45" si="42">C45*D45</f>
        <v>0</v>
      </c>
      <c r="F45" s="146"/>
      <c r="G45" s="24"/>
      <c r="H45" s="24"/>
      <c r="I45" s="19">
        <f t="shared" ref="I45" si="43">G45*H45</f>
        <v>0</v>
      </c>
      <c r="J45" s="362"/>
      <c r="K45" s="182">
        <f>I45+J45</f>
        <v>0</v>
      </c>
      <c r="L45" s="196">
        <f t="shared" ref="L45" si="44">E45-K45</f>
        <v>0</v>
      </c>
      <c r="M45" s="19" t="e">
        <f t="shared" ref="M45" si="45">K45/E45</f>
        <v>#DIV/0!</v>
      </c>
      <c r="N45" s="318"/>
      <c r="O45" s="11"/>
      <c r="P45" s="11"/>
      <c r="Q45" s="11"/>
      <c r="R45" s="11"/>
      <c r="S45" s="11"/>
      <c r="T45" s="11"/>
      <c r="U45" s="11"/>
      <c r="V45" s="11"/>
      <c r="W45" s="11"/>
      <c r="X45" s="11"/>
      <c r="Y45" s="11"/>
      <c r="Z45" s="11"/>
      <c r="AA45" s="11"/>
      <c r="AB45" s="11"/>
      <c r="AC45" s="11"/>
      <c r="AD45" s="11"/>
      <c r="AE45" s="11"/>
      <c r="AF45" s="11"/>
      <c r="AG45" s="11"/>
      <c r="AH45" s="11"/>
      <c r="AI45" s="11"/>
      <c r="AJ45" s="11"/>
      <c r="AK45" s="11"/>
      <c r="AL45" s="11"/>
    </row>
    <row r="46" spans="1:38" s="10" customFormat="1" x14ac:dyDescent="0.2">
      <c r="A46" s="295" t="s">
        <v>830</v>
      </c>
      <c r="B46" s="169"/>
      <c r="C46" s="170"/>
      <c r="D46" s="170"/>
      <c r="E46" s="160"/>
      <c r="F46" s="148"/>
      <c r="G46" s="359"/>
      <c r="H46" s="169"/>
      <c r="I46" s="169"/>
      <c r="J46" s="360"/>
      <c r="K46" s="364"/>
      <c r="L46" s="352"/>
      <c r="M46" s="159"/>
      <c r="N46" s="373"/>
      <c r="O46" s="11"/>
      <c r="P46" s="11"/>
      <c r="Q46" s="11"/>
      <c r="R46" s="11"/>
      <c r="S46" s="11"/>
      <c r="T46" s="11"/>
      <c r="U46" s="11"/>
      <c r="V46" s="11"/>
      <c r="W46" s="11"/>
      <c r="X46" s="11"/>
      <c r="Y46" s="11"/>
      <c r="Z46" s="11"/>
      <c r="AA46" s="11"/>
      <c r="AB46" s="11"/>
      <c r="AC46" s="11"/>
      <c r="AD46" s="11"/>
      <c r="AE46" s="11"/>
      <c r="AF46" s="11"/>
      <c r="AG46" s="11"/>
      <c r="AH46" s="11"/>
      <c r="AI46" s="11"/>
      <c r="AJ46" s="11"/>
      <c r="AK46" s="11"/>
      <c r="AL46" s="11"/>
    </row>
    <row r="47" spans="1:38" s="10" customFormat="1" ht="12.75" customHeight="1" x14ac:dyDescent="0.2">
      <c r="A47" s="291" t="s">
        <v>591</v>
      </c>
      <c r="B47" s="24"/>
      <c r="C47" s="25"/>
      <c r="D47" s="25"/>
      <c r="E47" s="20">
        <f t="shared" ref="E47" si="46">C47*D47</f>
        <v>0</v>
      </c>
      <c r="F47" s="148"/>
      <c r="G47" s="24"/>
      <c r="H47" s="24"/>
      <c r="I47" s="19">
        <f t="shared" ref="I47" si="47">G47*H47</f>
        <v>0</v>
      </c>
      <c r="J47" s="362"/>
      <c r="K47" s="182">
        <f>I47+J47</f>
        <v>0</v>
      </c>
      <c r="L47" s="196">
        <f t="shared" ref="L47" si="48">E47-K47</f>
        <v>0</v>
      </c>
      <c r="M47" s="19" t="e">
        <f t="shared" ref="M47" si="49">K47/E47</f>
        <v>#DIV/0!</v>
      </c>
      <c r="N47" s="318"/>
      <c r="O47" s="11"/>
      <c r="P47" s="11"/>
      <c r="Q47" s="11"/>
      <c r="R47" s="11"/>
      <c r="S47" s="11"/>
      <c r="T47" s="11"/>
      <c r="U47" s="11"/>
      <c r="V47" s="11"/>
      <c r="W47" s="11"/>
      <c r="X47" s="11"/>
      <c r="Y47" s="11"/>
      <c r="Z47" s="11"/>
      <c r="AA47" s="11"/>
      <c r="AB47" s="11"/>
      <c r="AC47" s="11"/>
      <c r="AD47" s="11"/>
      <c r="AE47" s="11"/>
      <c r="AF47" s="11"/>
      <c r="AG47" s="11"/>
      <c r="AH47" s="11"/>
      <c r="AI47" s="11"/>
      <c r="AJ47" s="11"/>
      <c r="AK47" s="11"/>
      <c r="AL47" s="11"/>
    </row>
    <row r="48" spans="1:38" s="10" customFormat="1" ht="12.75" customHeight="1" x14ac:dyDescent="0.2">
      <c r="A48" s="295" t="s">
        <v>592</v>
      </c>
      <c r="B48" s="168"/>
      <c r="C48" s="159"/>
      <c r="D48" s="159"/>
      <c r="E48" s="160"/>
      <c r="F48" s="149"/>
      <c r="G48" s="359"/>
      <c r="H48" s="169"/>
      <c r="I48" s="169"/>
      <c r="J48" s="360"/>
      <c r="K48" s="364"/>
      <c r="L48" s="352"/>
      <c r="M48" s="159"/>
      <c r="N48" s="373"/>
      <c r="O48" s="11"/>
      <c r="P48" s="11"/>
      <c r="Q48" s="11"/>
      <c r="R48" s="11"/>
      <c r="S48" s="11"/>
      <c r="T48" s="11"/>
      <c r="U48" s="11"/>
      <c r="V48" s="11"/>
      <c r="W48" s="11"/>
      <c r="X48" s="11"/>
      <c r="Y48" s="11"/>
      <c r="Z48" s="11"/>
      <c r="AA48" s="11"/>
      <c r="AB48" s="11"/>
      <c r="AC48" s="11"/>
      <c r="AD48" s="11"/>
      <c r="AE48" s="11"/>
      <c r="AF48" s="11"/>
      <c r="AG48" s="11"/>
      <c r="AH48" s="11"/>
      <c r="AI48" s="11"/>
      <c r="AJ48" s="11"/>
      <c r="AK48" s="11"/>
      <c r="AL48" s="11"/>
    </row>
    <row r="49" spans="1:14" ht="12.75" customHeight="1" x14ac:dyDescent="0.2">
      <c r="A49" s="291" t="s">
        <v>593</v>
      </c>
      <c r="B49" s="24"/>
      <c r="C49" s="25"/>
      <c r="D49" s="25"/>
      <c r="E49" s="20">
        <f t="shared" ref="E49" si="50">C49*D49</f>
        <v>0</v>
      </c>
      <c r="F49" s="146"/>
      <c r="G49" s="24"/>
      <c r="H49" s="24"/>
      <c r="I49" s="19">
        <f t="shared" ref="I49" si="51">G49*H49</f>
        <v>0</v>
      </c>
      <c r="J49" s="362"/>
      <c r="K49" s="182">
        <f>I49+J49</f>
        <v>0</v>
      </c>
      <c r="L49" s="196">
        <f t="shared" ref="L49:L50" si="52">E49-K49</f>
        <v>0</v>
      </c>
      <c r="M49" s="19" t="e">
        <f t="shared" ref="M49" si="53">K49/E49</f>
        <v>#DIV/0!</v>
      </c>
      <c r="N49" s="318"/>
    </row>
    <row r="50" spans="1:14" ht="12.75" customHeight="1" thickBot="1" x14ac:dyDescent="0.25">
      <c r="A50" s="293" t="s">
        <v>594</v>
      </c>
      <c r="B50" s="171"/>
      <c r="C50" s="171"/>
      <c r="D50" s="172"/>
      <c r="E50" s="179">
        <f>SUM(E24:E49)</f>
        <v>0</v>
      </c>
      <c r="F50" s="150"/>
      <c r="G50" s="173"/>
      <c r="H50" s="172"/>
      <c r="I50" s="179">
        <f>SUM(I24:I49)</f>
        <v>0</v>
      </c>
      <c r="J50" s="184">
        <f>SUM(J24:J49)</f>
        <v>0</v>
      </c>
      <c r="K50" s="185">
        <f>SUM(K24:K49)</f>
        <v>0</v>
      </c>
      <c r="L50" s="199">
        <f t="shared" si="52"/>
        <v>0</v>
      </c>
      <c r="M50" s="197" t="e">
        <f>K50/E50</f>
        <v>#DIV/0!</v>
      </c>
      <c r="N50" s="319"/>
    </row>
    <row r="51" spans="1:14" ht="17.25" customHeight="1" thickBot="1" x14ac:dyDescent="0.25">
      <c r="A51" s="298" t="s">
        <v>595</v>
      </c>
      <c r="B51" s="174"/>
      <c r="C51" s="174"/>
      <c r="D51" s="175"/>
      <c r="E51" s="180">
        <f>E12+E23+E50</f>
        <v>0</v>
      </c>
      <c r="F51" s="146"/>
      <c r="G51" s="176"/>
      <c r="H51" s="154"/>
      <c r="I51" s="186">
        <f>I50+I23+I12</f>
        <v>0</v>
      </c>
      <c r="J51" s="187">
        <f>J50+J23+J12</f>
        <v>0</v>
      </c>
      <c r="K51" s="188">
        <f>K50+K23+K12</f>
        <v>0</v>
      </c>
      <c r="L51" s="200">
        <f>L50+L23+L12</f>
        <v>0</v>
      </c>
      <c r="M51" s="186" t="e">
        <f>K51/E51</f>
        <v>#DIV/0!</v>
      </c>
      <c r="N51" s="320"/>
    </row>
    <row r="52" spans="1:14" ht="39.950000000000003" customHeight="1" thickBot="1" x14ac:dyDescent="0.25">
      <c r="A52" s="300" t="s">
        <v>825</v>
      </c>
      <c r="B52" s="177"/>
      <c r="C52" s="178"/>
      <c r="D52" s="189" t="s">
        <v>596</v>
      </c>
      <c r="E52" s="181">
        <f>E51*1%</f>
        <v>0</v>
      </c>
      <c r="F52" s="150"/>
      <c r="G52" s="367"/>
      <c r="H52" s="191" t="str">
        <f>D52</f>
        <v>XX%</v>
      </c>
      <c r="I52" s="190"/>
      <c r="J52" s="368"/>
      <c r="K52" s="369"/>
      <c r="L52" s="24"/>
      <c r="M52" s="25"/>
      <c r="N52" s="321"/>
    </row>
    <row r="53" spans="1:14" ht="17.25" customHeight="1" thickBot="1" x14ac:dyDescent="0.25">
      <c r="A53" s="298" t="s">
        <v>597</v>
      </c>
      <c r="B53" s="174"/>
      <c r="C53" s="174"/>
      <c r="D53" s="175"/>
      <c r="E53" s="180">
        <f>E51+E52</f>
        <v>0</v>
      </c>
      <c r="F53" s="146"/>
      <c r="G53" s="176"/>
      <c r="H53" s="154"/>
      <c r="I53" s="180">
        <f>I51+I52</f>
        <v>0</v>
      </c>
      <c r="J53" s="180">
        <f>J51+J52</f>
        <v>0</v>
      </c>
      <c r="K53" s="180">
        <f>K51+K52</f>
        <v>0</v>
      </c>
      <c r="L53" s="200">
        <f>L52+L25+L14</f>
        <v>0</v>
      </c>
      <c r="M53" s="186" t="e">
        <f>K53/E53</f>
        <v>#DIV/0!</v>
      </c>
      <c r="N53" s="320"/>
    </row>
    <row r="54" spans="1:14" ht="28.5" customHeight="1" thickBot="1" x14ac:dyDescent="0.25">
      <c r="A54" s="300" t="s">
        <v>831</v>
      </c>
      <c r="B54" s="177"/>
      <c r="C54" s="178"/>
      <c r="D54" s="189" t="s">
        <v>596</v>
      </c>
      <c r="E54" s="181">
        <f>E53*7%</f>
        <v>0</v>
      </c>
      <c r="F54" s="151"/>
      <c r="G54" s="367"/>
      <c r="H54" s="192" t="str">
        <f>D54</f>
        <v>XX%</v>
      </c>
      <c r="I54" s="371"/>
      <c r="J54" s="368"/>
      <c r="K54" s="369"/>
      <c r="L54" s="24"/>
      <c r="M54" s="25"/>
      <c r="N54" s="318"/>
    </row>
    <row r="55" spans="1:14" ht="16.5" customHeight="1" thickBot="1" x14ac:dyDescent="0.25">
      <c r="A55" s="298" t="s">
        <v>598</v>
      </c>
      <c r="B55" s="174"/>
      <c r="C55" s="174"/>
      <c r="D55" s="175"/>
      <c r="E55" s="180">
        <f>E53+E54</f>
        <v>0</v>
      </c>
      <c r="F55" s="302"/>
      <c r="G55" s="176"/>
      <c r="H55" s="154"/>
      <c r="I55" s="186">
        <f>I53+I54</f>
        <v>0</v>
      </c>
      <c r="J55" s="187">
        <f>J53+J54</f>
        <v>0</v>
      </c>
      <c r="K55" s="187">
        <f>K53+K54</f>
        <v>0</v>
      </c>
      <c r="L55" s="200">
        <f>L54+L27+L16</f>
        <v>0</v>
      </c>
      <c r="M55" s="186" t="e">
        <f>K55/E55</f>
        <v>#DIV/0!</v>
      </c>
    </row>
    <row r="56" spans="1:14" ht="54.75" customHeight="1" x14ac:dyDescent="0.2">
      <c r="A56" s="10"/>
      <c r="B56" s="10"/>
      <c r="C56" s="10"/>
      <c r="D56" s="10"/>
      <c r="E56" s="10"/>
      <c r="F56" s="10"/>
      <c r="G56" s="10"/>
      <c r="H56" s="10"/>
      <c r="I56" s="10"/>
      <c r="J56" s="10"/>
      <c r="K56" s="10"/>
      <c r="L56" s="10"/>
      <c r="M56" s="10"/>
      <c r="N56" s="10"/>
    </row>
    <row r="57" spans="1:14" ht="28.5" customHeight="1" x14ac:dyDescent="0.2">
      <c r="A57" s="10"/>
      <c r="B57" s="10"/>
      <c r="C57" s="10"/>
      <c r="D57" s="10"/>
      <c r="E57" s="10"/>
      <c r="F57" s="10"/>
      <c r="G57" s="10"/>
      <c r="H57" s="10"/>
      <c r="I57" s="10"/>
      <c r="J57" s="10"/>
      <c r="K57" s="10"/>
      <c r="L57" s="10"/>
      <c r="M57" s="10"/>
      <c r="N57" s="10"/>
    </row>
    <row r="58" spans="1:14" ht="21" customHeight="1" x14ac:dyDescent="0.2">
      <c r="A58" s="10"/>
      <c r="B58" s="10"/>
      <c r="C58" s="10"/>
      <c r="D58" s="10"/>
      <c r="E58" s="10"/>
      <c r="F58" s="10"/>
      <c r="G58" s="10"/>
      <c r="H58" s="10"/>
      <c r="I58" s="10"/>
      <c r="J58" s="10"/>
      <c r="K58" s="10"/>
      <c r="L58" s="10"/>
      <c r="M58" s="10"/>
      <c r="N58" s="10"/>
    </row>
    <row r="59" spans="1:14" x14ac:dyDescent="0.2">
      <c r="A59" s="10"/>
      <c r="B59" s="10"/>
      <c r="C59" s="10"/>
      <c r="D59" s="10"/>
      <c r="E59" s="10"/>
      <c r="F59" s="10"/>
      <c r="G59" s="10"/>
      <c r="H59" s="10"/>
      <c r="I59" s="10"/>
      <c r="J59" s="10"/>
      <c r="K59" s="10"/>
      <c r="L59" s="10"/>
      <c r="M59" s="10"/>
      <c r="N59" s="10"/>
    </row>
    <row r="60" spans="1:14" x14ac:dyDescent="0.2">
      <c r="A60" s="10"/>
      <c r="B60" s="10"/>
      <c r="C60" s="10"/>
      <c r="D60" s="10"/>
      <c r="E60" s="10"/>
      <c r="F60" s="10"/>
      <c r="G60" s="10"/>
      <c r="H60" s="10"/>
      <c r="I60" s="10"/>
      <c r="J60" s="10"/>
      <c r="K60" s="10"/>
      <c r="L60" s="10"/>
      <c r="M60" s="10"/>
      <c r="N60" s="10"/>
    </row>
    <row r="61" spans="1:14" x14ac:dyDescent="0.2">
      <c r="A61" s="10"/>
      <c r="B61" s="10"/>
      <c r="C61" s="10"/>
      <c r="D61" s="10"/>
      <c r="E61" s="10"/>
      <c r="F61" s="10"/>
      <c r="G61" s="10"/>
      <c r="H61" s="10"/>
      <c r="I61" s="10"/>
      <c r="J61" s="10"/>
      <c r="K61" s="10"/>
      <c r="L61" s="10"/>
      <c r="M61" s="10"/>
      <c r="N61" s="10"/>
    </row>
    <row r="62" spans="1:14" x14ac:dyDescent="0.2">
      <c r="A62" s="10"/>
      <c r="B62" s="10"/>
      <c r="C62" s="10"/>
      <c r="D62" s="10"/>
      <c r="E62" s="10"/>
      <c r="F62" s="10"/>
      <c r="G62" s="10"/>
      <c r="H62" s="10"/>
      <c r="I62" s="10"/>
      <c r="J62" s="10"/>
      <c r="K62" s="10"/>
      <c r="L62" s="10"/>
      <c r="M62" s="10"/>
      <c r="N62" s="10"/>
    </row>
    <row r="63" spans="1:14" x14ac:dyDescent="0.2">
      <c r="A63" s="10"/>
      <c r="B63" s="10"/>
      <c r="C63" s="10"/>
      <c r="D63" s="10"/>
      <c r="E63" s="10"/>
      <c r="F63" s="10"/>
      <c r="G63" s="10"/>
      <c r="H63" s="10"/>
      <c r="I63" s="10"/>
      <c r="J63" s="10"/>
      <c r="K63" s="10"/>
      <c r="L63" s="10"/>
      <c r="M63" s="10"/>
      <c r="N63" s="10"/>
    </row>
    <row r="64" spans="1:14" x14ac:dyDescent="0.2">
      <c r="A64" s="10"/>
      <c r="B64" s="10"/>
      <c r="C64" s="10"/>
      <c r="D64" s="10"/>
      <c r="E64" s="10"/>
      <c r="F64" s="10"/>
      <c r="G64" s="10"/>
      <c r="H64" s="10"/>
      <c r="I64" s="10"/>
      <c r="J64" s="10"/>
      <c r="K64" s="10"/>
      <c r="L64" s="10"/>
      <c r="M64" s="10"/>
      <c r="N64" s="10"/>
    </row>
    <row r="65" spans="1:14" x14ac:dyDescent="0.2">
      <c r="A65" s="10"/>
      <c r="B65" s="10"/>
      <c r="C65" s="10"/>
      <c r="D65" s="10"/>
      <c r="E65" s="10"/>
      <c r="F65" s="10"/>
      <c r="G65" s="10"/>
      <c r="H65" s="10"/>
      <c r="I65" s="10"/>
      <c r="J65" s="10"/>
      <c r="K65" s="10"/>
      <c r="L65" s="10"/>
      <c r="M65" s="10"/>
      <c r="N65" s="10"/>
    </row>
    <row r="66" spans="1:14" x14ac:dyDescent="0.2">
      <c r="A66" s="10"/>
      <c r="B66" s="10"/>
      <c r="C66" s="10"/>
      <c r="D66" s="10"/>
      <c r="E66" s="10"/>
      <c r="F66" s="10"/>
      <c r="G66" s="10"/>
      <c r="H66" s="10"/>
      <c r="I66" s="10"/>
      <c r="J66" s="10"/>
      <c r="K66" s="10"/>
      <c r="L66" s="10"/>
      <c r="M66" s="10"/>
      <c r="N66" s="10"/>
    </row>
    <row r="67" spans="1:14" x14ac:dyDescent="0.2">
      <c r="A67" s="10"/>
      <c r="B67" s="10"/>
      <c r="C67" s="10"/>
      <c r="D67" s="10"/>
      <c r="E67" s="10"/>
      <c r="F67" s="10"/>
      <c r="G67" s="10"/>
      <c r="H67" s="10"/>
      <c r="I67" s="10"/>
      <c r="J67" s="10"/>
      <c r="K67" s="10"/>
      <c r="L67" s="10"/>
      <c r="M67" s="10"/>
      <c r="N67" s="10"/>
    </row>
    <row r="68" spans="1:14" x14ac:dyDescent="0.2">
      <c r="A68" s="10"/>
      <c r="B68" s="10"/>
      <c r="C68" s="10"/>
      <c r="D68" s="10"/>
      <c r="E68" s="10"/>
      <c r="F68" s="10"/>
      <c r="G68" s="10"/>
      <c r="H68" s="10"/>
      <c r="I68" s="10"/>
      <c r="J68" s="10"/>
      <c r="K68" s="10"/>
      <c r="L68" s="10"/>
      <c r="M68" s="10"/>
      <c r="N68" s="10"/>
    </row>
    <row r="69" spans="1:14" x14ac:dyDescent="0.2">
      <c r="A69" s="10"/>
      <c r="B69" s="10"/>
      <c r="C69" s="10"/>
      <c r="D69" s="10"/>
      <c r="E69" s="10"/>
      <c r="F69" s="10"/>
      <c r="G69" s="10"/>
      <c r="H69" s="10"/>
      <c r="I69" s="10"/>
      <c r="J69" s="10"/>
      <c r="K69" s="10"/>
      <c r="L69" s="10"/>
      <c r="M69" s="10"/>
      <c r="N69" s="10"/>
    </row>
    <row r="70" spans="1:14" x14ac:dyDescent="0.2">
      <c r="A70" s="10"/>
      <c r="B70" s="10"/>
      <c r="C70" s="10"/>
      <c r="D70" s="10"/>
      <c r="E70" s="10"/>
      <c r="F70" s="10"/>
      <c r="G70" s="10"/>
      <c r="H70" s="10"/>
      <c r="I70" s="10"/>
      <c r="J70" s="10"/>
      <c r="K70" s="10"/>
      <c r="L70" s="10"/>
      <c r="M70" s="10"/>
      <c r="N70" s="10"/>
    </row>
  </sheetData>
  <mergeCells count="6">
    <mergeCell ref="L6:N6"/>
    <mergeCell ref="B7:B8"/>
    <mergeCell ref="A2:A3"/>
    <mergeCell ref="C2:E2"/>
    <mergeCell ref="B6:E6"/>
    <mergeCell ref="G6:K6"/>
  </mergeCells>
  <pageMargins left="0.25" right="0.25" top="0.75" bottom="0.75" header="0.3" footer="0.3"/>
  <pageSetup paperSize="9" scale="50" orientation="landscape" r:id="rId1"/>
  <headerFooter alignWithMargins="0">
    <oddFooter>&amp;L&amp;"-,Bold"ANNEX VI&amp;"-,Regular"
Model narrative and financial report&amp;R&amp;"-,Regular" Page 5/7</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K47"/>
  <sheetViews>
    <sheetView showGridLines="0" view="pageBreakPreview" zoomScale="90" zoomScaleNormal="100" zoomScaleSheetLayoutView="90" zoomScalePageLayoutView="80" workbookViewId="0">
      <selection activeCell="F25" sqref="F25"/>
    </sheetView>
  </sheetViews>
  <sheetFormatPr defaultColWidth="9.140625" defaultRowHeight="15" x14ac:dyDescent="0.25"/>
  <cols>
    <col min="1" max="1" width="24.85546875" style="1" customWidth="1"/>
    <col min="2" max="2" width="68.140625" style="1" customWidth="1"/>
    <col min="3" max="3" width="17.5703125" style="1" customWidth="1"/>
    <col min="4" max="4" width="11.42578125" style="1" customWidth="1"/>
    <col min="5" max="5" width="21" style="1" customWidth="1"/>
    <col min="6" max="6" width="28.42578125" style="1" customWidth="1"/>
    <col min="7" max="7" width="9.140625" style="1" customWidth="1"/>
    <col min="8" max="16384" width="9.140625" style="1"/>
  </cols>
  <sheetData>
    <row r="1" spans="1:8" ht="15.75" customHeight="1" x14ac:dyDescent="0.25">
      <c r="A1" s="202" t="s">
        <v>843</v>
      </c>
      <c r="B1" s="203"/>
      <c r="C1" s="203"/>
      <c r="D1" s="203"/>
      <c r="E1" s="40"/>
      <c r="F1" s="40"/>
      <c r="G1" s="40"/>
      <c r="H1" s="40"/>
    </row>
    <row r="2" spans="1:8" ht="12" customHeight="1" thickBot="1" x14ac:dyDescent="0.3">
      <c r="A2" s="204"/>
      <c r="B2" s="205"/>
      <c r="C2" s="205"/>
      <c r="D2" s="205"/>
      <c r="E2" s="40"/>
      <c r="F2" s="40"/>
      <c r="G2" s="40"/>
      <c r="H2" s="40"/>
    </row>
    <row r="3" spans="1:8" ht="64.5" thickBot="1" x14ac:dyDescent="0.3">
      <c r="A3" s="206"/>
      <c r="B3" s="207"/>
      <c r="C3" s="208" t="s">
        <v>607</v>
      </c>
      <c r="D3" s="208" t="s">
        <v>608</v>
      </c>
      <c r="E3" s="40"/>
      <c r="F3" s="40"/>
      <c r="G3" s="40"/>
      <c r="H3" s="40"/>
    </row>
    <row r="4" spans="1:8" ht="16.5" customHeight="1" thickBot="1" x14ac:dyDescent="0.3">
      <c r="A4" s="410" t="s">
        <v>609</v>
      </c>
      <c r="B4" s="410"/>
      <c r="C4" s="209"/>
      <c r="D4" s="210"/>
      <c r="E4" s="40"/>
      <c r="F4" s="40"/>
      <c r="G4" s="40"/>
      <c r="H4" s="40"/>
    </row>
    <row r="5" spans="1:8" ht="15.6" customHeight="1" thickBot="1" x14ac:dyDescent="0.3">
      <c r="A5" s="211"/>
      <c r="B5" s="212"/>
      <c r="C5" s="213"/>
      <c r="D5" s="214"/>
      <c r="E5" s="40"/>
      <c r="F5" s="40"/>
      <c r="G5" s="40"/>
      <c r="H5" s="40"/>
    </row>
    <row r="6" spans="1:8" ht="15.75" thickBot="1" x14ac:dyDescent="0.3">
      <c r="A6" s="221" t="s">
        <v>610</v>
      </c>
      <c r="B6" s="215"/>
      <c r="C6" s="216"/>
      <c r="D6" s="217">
        <f>IFERROR(C6/C22,0)</f>
        <v>0</v>
      </c>
      <c r="E6" s="40"/>
      <c r="F6" s="40"/>
      <c r="G6" s="40"/>
      <c r="H6" s="40"/>
    </row>
    <row r="7" spans="1:8" ht="15.75" thickBot="1" x14ac:dyDescent="0.3">
      <c r="A7" s="218"/>
      <c r="B7" s="203"/>
      <c r="C7" s="219"/>
      <c r="D7" s="220"/>
      <c r="E7" s="40"/>
      <c r="F7" s="40"/>
      <c r="G7" s="40"/>
      <c r="H7" s="40"/>
    </row>
    <row r="8" spans="1:8" ht="16.5" customHeight="1" thickBot="1" x14ac:dyDescent="0.3">
      <c r="A8" s="221" t="s">
        <v>611</v>
      </c>
      <c r="B8" s="215"/>
      <c r="C8" s="216">
        <f>C12+C13+C17+C18</f>
        <v>0</v>
      </c>
      <c r="D8" s="217">
        <f>IFERROR(C8/C22,0)</f>
        <v>0</v>
      </c>
      <c r="E8" s="40"/>
      <c r="F8" s="40"/>
      <c r="G8" s="40"/>
      <c r="H8" s="40"/>
    </row>
    <row r="9" spans="1:8" x14ac:dyDescent="0.25">
      <c r="A9" s="222" t="s">
        <v>612</v>
      </c>
      <c r="B9" s="203"/>
      <c r="C9" s="223"/>
      <c r="D9" s="214"/>
      <c r="E9" s="40"/>
      <c r="F9" s="40"/>
      <c r="G9" s="40"/>
      <c r="H9" s="40"/>
    </row>
    <row r="10" spans="1:8" x14ac:dyDescent="0.25">
      <c r="A10" s="224" t="s">
        <v>613</v>
      </c>
      <c r="B10" s="225"/>
      <c r="C10" s="223"/>
      <c r="D10" s="214"/>
      <c r="E10" s="40"/>
      <c r="F10" s="40"/>
      <c r="G10" s="40"/>
      <c r="H10" s="40"/>
    </row>
    <row r="11" spans="1:8" ht="16.5" customHeight="1" x14ac:dyDescent="0.25">
      <c r="A11" s="226" t="s">
        <v>614</v>
      </c>
      <c r="B11" s="262" t="s">
        <v>615</v>
      </c>
      <c r="C11" s="223"/>
      <c r="D11" s="214"/>
      <c r="E11" s="40"/>
      <c r="F11" s="40"/>
      <c r="G11" s="40"/>
      <c r="H11" s="40"/>
    </row>
    <row r="12" spans="1:8" x14ac:dyDescent="0.25">
      <c r="A12" s="227"/>
      <c r="B12" s="228"/>
      <c r="C12" s="229"/>
      <c r="D12" s="214"/>
      <c r="E12" s="40"/>
      <c r="F12" s="40"/>
      <c r="G12" s="40"/>
      <c r="H12" s="40"/>
    </row>
    <row r="13" spans="1:8" x14ac:dyDescent="0.25">
      <c r="A13" s="227"/>
      <c r="B13" s="230"/>
      <c r="C13" s="229"/>
      <c r="D13" s="214"/>
      <c r="E13" s="40"/>
      <c r="F13" s="40"/>
      <c r="G13" s="40"/>
      <c r="H13" s="40"/>
    </row>
    <row r="14" spans="1:8" x14ac:dyDescent="0.25">
      <c r="A14" s="231"/>
      <c r="B14" s="232"/>
      <c r="C14" s="223"/>
      <c r="D14" s="214"/>
      <c r="E14" s="40"/>
      <c r="F14" s="40"/>
      <c r="G14" s="40"/>
      <c r="H14" s="40"/>
    </row>
    <row r="15" spans="1:8" x14ac:dyDescent="0.25">
      <c r="A15" s="233" t="s">
        <v>616</v>
      </c>
      <c r="B15" s="225"/>
      <c r="C15" s="223"/>
      <c r="D15" s="214"/>
      <c r="E15" s="40"/>
      <c r="F15" s="40"/>
      <c r="G15" s="40"/>
      <c r="H15" s="40"/>
    </row>
    <row r="16" spans="1:8" ht="18" customHeight="1" x14ac:dyDescent="0.25">
      <c r="A16" s="226" t="s">
        <v>614</v>
      </c>
      <c r="B16" s="263" t="s">
        <v>617</v>
      </c>
      <c r="C16" s="223"/>
      <c r="D16" s="214"/>
      <c r="E16" s="40"/>
      <c r="F16" s="40"/>
      <c r="G16" s="40"/>
      <c r="H16" s="40"/>
    </row>
    <row r="17" spans="1:11" x14ac:dyDescent="0.25">
      <c r="A17" s="234"/>
      <c r="B17" s="230"/>
      <c r="C17" s="229"/>
      <c r="D17" s="214"/>
      <c r="E17" s="40"/>
      <c r="F17" s="40"/>
      <c r="G17" s="40"/>
      <c r="H17" s="40"/>
    </row>
    <row r="18" spans="1:11" x14ac:dyDescent="0.25">
      <c r="A18" s="235"/>
      <c r="B18" s="230"/>
      <c r="C18" s="229"/>
      <c r="D18" s="214"/>
      <c r="E18" s="40"/>
      <c r="F18" s="40"/>
      <c r="G18" s="40"/>
      <c r="H18" s="40"/>
    </row>
    <row r="19" spans="1:11" ht="44.25" customHeight="1" thickBot="1" x14ac:dyDescent="0.3">
      <c r="A19" s="236"/>
      <c r="B19" s="237"/>
      <c r="C19" s="223"/>
      <c r="D19" s="214"/>
      <c r="E19" s="40"/>
      <c r="F19" s="40"/>
      <c r="G19" s="40"/>
      <c r="H19" s="40"/>
    </row>
    <row r="20" spans="1:11" ht="15.75" thickBot="1" x14ac:dyDescent="0.3">
      <c r="A20" s="410" t="s">
        <v>618</v>
      </c>
      <c r="B20" s="410"/>
      <c r="C20" s="223"/>
      <c r="D20" s="214"/>
      <c r="E20" s="40"/>
      <c r="F20" s="40"/>
      <c r="G20" s="40"/>
      <c r="H20" s="40"/>
    </row>
    <row r="21" spans="1:11" ht="6.95" customHeight="1" thickBot="1" x14ac:dyDescent="0.3">
      <c r="A21" s="238"/>
      <c r="B21" s="239"/>
      <c r="C21" s="223"/>
      <c r="D21" s="214"/>
      <c r="E21" s="40"/>
      <c r="F21" s="40"/>
      <c r="G21" s="40"/>
      <c r="H21" s="40"/>
    </row>
    <row r="22" spans="1:11" ht="15.75" thickBot="1" x14ac:dyDescent="0.3">
      <c r="A22" s="211" t="s">
        <v>619</v>
      </c>
      <c r="B22" s="203"/>
      <c r="C22" s="216"/>
      <c r="D22" s="217">
        <f>IFERROR(C22/C22,0)</f>
        <v>0</v>
      </c>
      <c r="E22" s="40"/>
      <c r="F22" s="40"/>
      <c r="G22" s="40"/>
      <c r="H22" s="40"/>
    </row>
    <row r="23" spans="1:11" ht="15.75" thickBot="1" x14ac:dyDescent="0.3">
      <c r="A23" s="240"/>
      <c r="B23" s="203"/>
      <c r="C23" s="241"/>
      <c r="D23" s="242"/>
      <c r="E23" s="40"/>
      <c r="F23" s="40"/>
      <c r="G23" s="40"/>
      <c r="H23" s="40"/>
    </row>
    <row r="24" spans="1:11" ht="36" x14ac:dyDescent="0.25">
      <c r="A24" s="243"/>
      <c r="B24" s="244"/>
      <c r="C24" s="245"/>
      <c r="D24" s="201" t="s">
        <v>621</v>
      </c>
      <c r="E24" s="40"/>
      <c r="F24" s="40"/>
      <c r="G24" s="40"/>
      <c r="H24" s="40"/>
    </row>
    <row r="25" spans="1:11" ht="15.75" thickBot="1" x14ac:dyDescent="0.3">
      <c r="A25" s="222"/>
      <c r="B25" s="203"/>
      <c r="C25" s="246"/>
      <c r="D25" s="214"/>
      <c r="E25" s="40"/>
      <c r="F25" s="40"/>
      <c r="G25" s="40"/>
      <c r="H25" s="40"/>
    </row>
    <row r="26" spans="1:11" ht="15.95" customHeight="1" thickBot="1" x14ac:dyDescent="0.3">
      <c r="A26" s="410" t="s">
        <v>620</v>
      </c>
      <c r="B26" s="410"/>
      <c r="C26" s="247"/>
      <c r="D26" s="248"/>
      <c r="E26" s="40"/>
      <c r="F26" s="40"/>
      <c r="G26" s="40"/>
      <c r="H26" s="40"/>
    </row>
    <row r="27" spans="1:11" ht="29.1" customHeight="1" x14ac:dyDescent="0.25">
      <c r="A27" s="411" t="s">
        <v>622</v>
      </c>
      <c r="B27" s="412"/>
      <c r="C27" s="249"/>
      <c r="D27" s="250"/>
      <c r="E27" s="40"/>
      <c r="F27" s="40"/>
      <c r="G27" s="40"/>
      <c r="H27" s="40"/>
    </row>
    <row r="28" spans="1:11" x14ac:dyDescent="0.25">
      <c r="A28" s="251" t="s">
        <v>832</v>
      </c>
      <c r="B28" s="252"/>
      <c r="C28" s="253"/>
      <c r="D28" s="254">
        <v>0</v>
      </c>
      <c r="E28" s="40"/>
      <c r="F28" s="40"/>
      <c r="G28" s="40"/>
      <c r="H28" s="40"/>
    </row>
    <row r="29" spans="1:11" s="9" customFormat="1" ht="16.5" customHeight="1" x14ac:dyDescent="0.25">
      <c r="A29" s="251" t="s">
        <v>623</v>
      </c>
      <c r="B29" s="255"/>
      <c r="C29" s="256"/>
      <c r="D29" s="254">
        <v>0</v>
      </c>
      <c r="E29" s="42"/>
      <c r="F29" s="42"/>
      <c r="G29" s="43"/>
      <c r="H29" s="43"/>
    </row>
    <row r="30" spans="1:11" ht="15.75" customHeight="1" x14ac:dyDescent="0.25">
      <c r="A30" s="251" t="s">
        <v>833</v>
      </c>
      <c r="B30" s="252"/>
      <c r="C30" s="253"/>
      <c r="D30" s="254">
        <v>0</v>
      </c>
      <c r="E30" s="42"/>
      <c r="F30" s="42"/>
      <c r="G30" s="40"/>
      <c r="H30" s="40"/>
    </row>
    <row r="31" spans="1:11" x14ac:dyDescent="0.25">
      <c r="A31" s="251" t="s">
        <v>834</v>
      </c>
      <c r="B31" s="252"/>
      <c r="C31" s="253"/>
      <c r="D31" s="254">
        <v>0</v>
      </c>
      <c r="E31" s="42"/>
      <c r="F31" s="42"/>
      <c r="G31" s="40"/>
      <c r="H31" s="41"/>
      <c r="I31" s="46"/>
      <c r="J31" s="46"/>
      <c r="K31" s="46"/>
    </row>
    <row r="32" spans="1:11" ht="15.75" thickBot="1" x14ac:dyDescent="0.3">
      <c r="A32" s="257"/>
      <c r="B32" s="252"/>
      <c r="C32" s="253"/>
      <c r="D32" s="248"/>
      <c r="E32" s="42"/>
      <c r="F32" s="42"/>
      <c r="G32" s="40"/>
      <c r="H32" s="41"/>
      <c r="I32" s="46"/>
      <c r="J32" s="46"/>
      <c r="K32" s="46"/>
    </row>
    <row r="33" spans="1:8" ht="15.75" customHeight="1" thickBot="1" x14ac:dyDescent="0.3">
      <c r="A33" s="258"/>
      <c r="B33" s="259"/>
      <c r="C33" s="260"/>
      <c r="D33" s="261">
        <f>IFERROR(SUM(D28:D31),0)</f>
        <v>0</v>
      </c>
      <c r="E33" s="42"/>
      <c r="F33" s="42"/>
      <c r="G33" s="40"/>
      <c r="H33" s="40"/>
    </row>
    <row r="34" spans="1:8" ht="29.45" customHeight="1" x14ac:dyDescent="0.25">
      <c r="A34" s="44"/>
      <c r="B34" s="45"/>
      <c r="C34" s="45"/>
      <c r="D34" s="45"/>
      <c r="E34" s="126"/>
      <c r="F34" s="126"/>
      <c r="G34" s="40"/>
      <c r="H34" s="40"/>
    </row>
    <row r="35" spans="1:8" ht="29.45" customHeight="1" x14ac:dyDescent="0.25">
      <c r="A35" s="264" t="s">
        <v>624</v>
      </c>
      <c r="B35" s="265"/>
      <c r="C35" s="265"/>
      <c r="D35" s="252"/>
      <c r="E35" s="252"/>
      <c r="F35" s="252"/>
      <c r="G35" s="40"/>
      <c r="H35" s="40"/>
    </row>
    <row r="36" spans="1:8" ht="29.45" customHeight="1" x14ac:dyDescent="0.25">
      <c r="A36" s="408" t="s">
        <v>625</v>
      </c>
      <c r="B36" s="408"/>
      <c r="C36" s="408"/>
      <c r="D36" s="408"/>
      <c r="E36" s="408"/>
      <c r="F36" s="408"/>
      <c r="G36" s="40"/>
      <c r="H36" s="40"/>
    </row>
    <row r="37" spans="1:8" ht="29.45" customHeight="1" thickBot="1" x14ac:dyDescent="0.3">
      <c r="A37" s="266"/>
      <c r="B37" s="265"/>
      <c r="C37" s="265"/>
      <c r="D37" s="252"/>
      <c r="E37" s="252"/>
      <c r="F37" s="252"/>
      <c r="G37" s="40"/>
      <c r="H37" s="40"/>
    </row>
    <row r="38" spans="1:8" ht="18.95" customHeight="1" x14ac:dyDescent="0.25">
      <c r="A38" s="267" t="s">
        <v>626</v>
      </c>
      <c r="B38" s="268" t="s">
        <v>627</v>
      </c>
      <c r="C38" s="268" t="s">
        <v>835</v>
      </c>
      <c r="D38" s="268" t="s">
        <v>628</v>
      </c>
      <c r="E38" s="268" t="s">
        <v>629</v>
      </c>
      <c r="F38" s="269" t="s">
        <v>630</v>
      </c>
      <c r="G38" s="40"/>
      <c r="H38" s="40"/>
    </row>
    <row r="39" spans="1:8" ht="29.45" customHeight="1" x14ac:dyDescent="0.25">
      <c r="A39" s="270"/>
      <c r="B39" s="271"/>
      <c r="C39" s="271"/>
      <c r="D39" s="271"/>
      <c r="E39" s="271"/>
      <c r="F39" s="272"/>
    </row>
    <row r="40" spans="1:8" ht="29.45" customHeight="1" thickBot="1" x14ac:dyDescent="0.3">
      <c r="A40" s="273"/>
      <c r="B40" s="274"/>
      <c r="C40" s="274"/>
      <c r="D40" s="275"/>
      <c r="E40" s="275"/>
      <c r="F40" s="276"/>
    </row>
    <row r="41" spans="1:8" ht="17.45" customHeight="1" x14ac:dyDescent="0.25">
      <c r="A41" s="278"/>
      <c r="B41" s="279"/>
      <c r="C41" s="279"/>
      <c r="D41" s="280"/>
      <c r="E41" s="280"/>
      <c r="F41" s="280"/>
    </row>
    <row r="42" spans="1:8" ht="29.45" customHeight="1" x14ac:dyDescent="0.25">
      <c r="A42" s="409" t="s">
        <v>631</v>
      </c>
      <c r="B42" s="409"/>
      <c r="C42" s="409"/>
      <c r="D42" s="409"/>
      <c r="E42" s="409"/>
      <c r="F42" s="409"/>
    </row>
    <row r="43" spans="1:8" x14ac:dyDescent="0.25">
      <c r="A43" s="252"/>
      <c r="B43" s="252"/>
      <c r="C43" s="252"/>
      <c r="D43" s="252"/>
      <c r="E43" s="252"/>
      <c r="F43" s="252"/>
    </row>
    <row r="44" spans="1:8" x14ac:dyDescent="0.25">
      <c r="A44" s="252"/>
      <c r="B44" s="252"/>
      <c r="C44" s="252"/>
      <c r="D44" s="252"/>
      <c r="E44" s="277" t="s">
        <v>632</v>
      </c>
      <c r="F44" s="252"/>
    </row>
    <row r="45" spans="1:8" x14ac:dyDescent="0.25">
      <c r="A45" s="252"/>
      <c r="B45" s="252"/>
      <c r="C45" s="252"/>
      <c r="D45" s="252"/>
      <c r="E45" s="266"/>
      <c r="F45" s="252"/>
    </row>
    <row r="46" spans="1:8" x14ac:dyDescent="0.25">
      <c r="A46" s="252"/>
      <c r="B46" s="252"/>
      <c r="C46" s="252"/>
      <c r="D46" s="252"/>
      <c r="E46" s="266" t="s">
        <v>633</v>
      </c>
      <c r="F46" s="252"/>
    </row>
    <row r="47" spans="1:8" x14ac:dyDescent="0.25">
      <c r="A47" s="252"/>
      <c r="B47" s="252"/>
      <c r="C47" s="252"/>
      <c r="D47" s="252"/>
      <c r="E47" s="266"/>
      <c r="F47" s="252"/>
    </row>
  </sheetData>
  <mergeCells count="6">
    <mergeCell ref="A36:F36"/>
    <mergeCell ref="A42:F42"/>
    <mergeCell ref="A4:B4"/>
    <mergeCell ref="A20:B20"/>
    <mergeCell ref="A26:B26"/>
    <mergeCell ref="A27:B27"/>
  </mergeCells>
  <phoneticPr fontId="21" type="noConversion"/>
  <pageMargins left="0.7" right="0.7" top="0.75" bottom="0.75" header="0.3" footer="0.3"/>
  <pageSetup paperSize="9" scale="53" orientation="landscape" r:id="rId1"/>
  <headerFooter alignWithMargins="0">
    <oddFooter>&amp;L&amp;"-,Bold"&amp;8ANNEX VI&amp;"-,Regular"
Model narrative and financial report&amp;R&amp;"-,Regular" Page 6/7</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N55"/>
  <sheetViews>
    <sheetView tabSelected="1" view="pageBreakPreview" zoomScale="80" zoomScaleNormal="80" zoomScaleSheetLayoutView="80" zoomScalePageLayoutView="80" workbookViewId="0">
      <selection activeCell="I20" sqref="I20"/>
    </sheetView>
  </sheetViews>
  <sheetFormatPr defaultColWidth="9.140625" defaultRowHeight="12.75" x14ac:dyDescent="0.2"/>
  <cols>
    <col min="1" max="1" width="62.42578125" style="5" customWidth="1"/>
    <col min="2" max="2" width="11" style="3" customWidth="1"/>
    <col min="3" max="3" width="9.5703125" style="3" customWidth="1"/>
    <col min="4" max="4" width="13.42578125" style="3" customWidth="1"/>
    <col min="5" max="5" width="11.85546875" style="3" customWidth="1"/>
    <col min="6" max="6" width="16" style="3" customWidth="1"/>
    <col min="7" max="7" width="14.7109375" style="3" customWidth="1"/>
    <col min="8" max="8" width="11" style="3" customWidth="1"/>
    <col min="9" max="9" width="9.5703125" style="3" customWidth="1"/>
    <col min="10" max="10" width="13.42578125" style="3" customWidth="1"/>
    <col min="11" max="11" width="11.85546875" style="3" customWidth="1"/>
    <col min="12" max="12" width="9.140625" style="2" customWidth="1"/>
    <col min="13" max="16384" width="9.140625" style="2"/>
  </cols>
  <sheetData>
    <row r="1" spans="1:14" ht="15.75" customHeight="1" x14ac:dyDescent="0.25">
      <c r="A1" s="29" t="s">
        <v>634</v>
      </c>
      <c r="B1" s="30"/>
      <c r="C1" s="30"/>
      <c r="D1" s="30"/>
      <c r="E1" s="30"/>
      <c r="F1" s="30"/>
      <c r="G1" s="30"/>
      <c r="H1" s="30"/>
      <c r="I1" s="30"/>
      <c r="J1" s="30"/>
      <c r="L1" s="3"/>
      <c r="M1" s="3"/>
      <c r="N1" s="3"/>
    </row>
    <row r="2" spans="1:14" ht="11.25" customHeight="1" x14ac:dyDescent="0.2">
      <c r="A2" s="31" t="s">
        <v>635</v>
      </c>
      <c r="B2" s="413" t="s">
        <v>837</v>
      </c>
      <c r="C2" s="413"/>
      <c r="D2" s="413"/>
      <c r="E2" s="413"/>
      <c r="F2" s="413"/>
      <c r="G2" s="32"/>
      <c r="H2" s="32"/>
      <c r="I2" s="32"/>
      <c r="J2" s="32"/>
      <c r="K2" s="4"/>
    </row>
    <row r="3" spans="1:14" ht="10.5" customHeight="1" x14ac:dyDescent="0.2">
      <c r="A3" s="33"/>
      <c r="B3" s="413" t="s">
        <v>844</v>
      </c>
      <c r="C3" s="413"/>
      <c r="D3" s="413"/>
      <c r="E3" s="413"/>
      <c r="F3" s="413"/>
      <c r="G3" s="32"/>
      <c r="H3" s="32"/>
      <c r="I3" s="32"/>
      <c r="J3" s="32"/>
      <c r="K3" s="5"/>
    </row>
    <row r="4" spans="1:14" ht="13.5" thickBot="1" x14ac:dyDescent="0.25">
      <c r="A4" s="33"/>
      <c r="B4" s="34"/>
      <c r="C4" s="34"/>
      <c r="D4" s="34"/>
      <c r="E4" s="34"/>
      <c r="F4" s="34"/>
      <c r="G4" s="34"/>
      <c r="H4" s="34"/>
      <c r="I4" s="34"/>
      <c r="J4" s="34"/>
      <c r="K4" s="6"/>
    </row>
    <row r="5" spans="1:14" s="7" customFormat="1" ht="45.6" customHeight="1" x14ac:dyDescent="0.2">
      <c r="A5" s="282"/>
      <c r="B5" s="283" t="s">
        <v>636</v>
      </c>
      <c r="C5" s="284"/>
      <c r="D5" s="284"/>
      <c r="E5" s="285"/>
      <c r="F5" s="304" t="s">
        <v>637</v>
      </c>
      <c r="G5" s="284" t="s">
        <v>836</v>
      </c>
      <c r="H5" s="284"/>
      <c r="I5" s="284"/>
      <c r="J5" s="286"/>
    </row>
    <row r="6" spans="1:14" s="7" customFormat="1" ht="6" customHeight="1" x14ac:dyDescent="0.2">
      <c r="A6" s="287"/>
      <c r="B6" s="35"/>
      <c r="C6" s="36"/>
      <c r="D6" s="414" t="s">
        <v>542</v>
      </c>
      <c r="E6" s="418" t="s">
        <v>543</v>
      </c>
      <c r="F6" s="420"/>
      <c r="G6" s="37"/>
      <c r="H6" s="36"/>
      <c r="I6" s="414" t="s">
        <v>542</v>
      </c>
      <c r="J6" s="416" t="s">
        <v>543</v>
      </c>
    </row>
    <row r="7" spans="1:14" s="8" customFormat="1" ht="25.5" customHeight="1" x14ac:dyDescent="0.2">
      <c r="A7" s="288" t="s">
        <v>638</v>
      </c>
      <c r="B7" s="26" t="s">
        <v>540</v>
      </c>
      <c r="C7" s="26" t="s">
        <v>541</v>
      </c>
      <c r="D7" s="415"/>
      <c r="E7" s="419"/>
      <c r="F7" s="421"/>
      <c r="G7" s="38" t="s">
        <v>540</v>
      </c>
      <c r="H7" s="26" t="s">
        <v>541</v>
      </c>
      <c r="I7" s="415"/>
      <c r="J7" s="417"/>
    </row>
    <row r="8" spans="1:14" s="8" customFormat="1" ht="15" customHeight="1" x14ac:dyDescent="0.2">
      <c r="A8" s="289"/>
      <c r="B8" s="27"/>
      <c r="C8" s="281" t="s">
        <v>547</v>
      </c>
      <c r="D8" s="27" t="s">
        <v>548</v>
      </c>
      <c r="E8" s="28" t="s">
        <v>639</v>
      </c>
      <c r="F8" s="422"/>
      <c r="G8" s="39"/>
      <c r="H8" s="281" t="s">
        <v>547</v>
      </c>
      <c r="I8" s="27" t="s">
        <v>548</v>
      </c>
      <c r="J8" s="290" t="s">
        <v>639</v>
      </c>
    </row>
    <row r="9" spans="1:14" ht="25.5" x14ac:dyDescent="0.2">
      <c r="A9" s="423" t="s">
        <v>559</v>
      </c>
      <c r="B9" s="424"/>
      <c r="C9" s="425"/>
      <c r="D9" s="425"/>
      <c r="E9" s="426"/>
      <c r="F9" s="145"/>
      <c r="G9" s="424"/>
      <c r="H9" s="425"/>
      <c r="I9" s="425"/>
      <c r="J9" s="447"/>
      <c r="K9" s="2"/>
    </row>
    <row r="10" spans="1:14" ht="12.75" customHeight="1" x14ac:dyDescent="0.2">
      <c r="A10" s="291" t="s">
        <v>560</v>
      </c>
      <c r="B10" s="18"/>
      <c r="C10" s="19"/>
      <c r="D10" s="19"/>
      <c r="E10" s="20">
        <f>C10*D10</f>
        <v>0</v>
      </c>
      <c r="F10" s="145"/>
      <c r="G10" s="18"/>
      <c r="H10" s="19"/>
      <c r="I10" s="19"/>
      <c r="J10" s="292">
        <f>H10*I10</f>
        <v>0</v>
      </c>
      <c r="K10" s="2"/>
    </row>
    <row r="11" spans="1:14" x14ac:dyDescent="0.2">
      <c r="A11" s="291" t="s">
        <v>561</v>
      </c>
      <c r="B11" s="18"/>
      <c r="C11" s="19"/>
      <c r="D11" s="19"/>
      <c r="E11" s="20">
        <f>C11*D11</f>
        <v>0</v>
      </c>
      <c r="F11" s="145"/>
      <c r="G11" s="18"/>
      <c r="H11" s="19"/>
      <c r="I11" s="19"/>
      <c r="J11" s="292">
        <f>H11*I11</f>
        <v>0</v>
      </c>
      <c r="K11" s="2"/>
    </row>
    <row r="12" spans="1:14" x14ac:dyDescent="0.2">
      <c r="A12" s="293" t="s">
        <v>562</v>
      </c>
      <c r="B12" s="161"/>
      <c r="C12" s="162"/>
      <c r="D12" s="163"/>
      <c r="E12" s="153">
        <f>SUM(E9:E11)</f>
        <v>0</v>
      </c>
      <c r="F12" s="145"/>
      <c r="G12" s="161"/>
      <c r="H12" s="162"/>
      <c r="I12" s="163"/>
      <c r="J12" s="294">
        <f>SUM(J9:J11)</f>
        <v>0</v>
      </c>
      <c r="K12" s="2"/>
    </row>
    <row r="13" spans="1:14" ht="12.75" customHeight="1" x14ac:dyDescent="0.2">
      <c r="A13" s="423" t="s">
        <v>5</v>
      </c>
      <c r="B13" s="432"/>
      <c r="C13" s="433"/>
      <c r="D13" s="433"/>
      <c r="E13" s="434"/>
      <c r="F13" s="145"/>
      <c r="G13" s="432"/>
      <c r="H13" s="433"/>
      <c r="I13" s="433"/>
      <c r="J13" s="448"/>
      <c r="K13" s="2"/>
    </row>
    <row r="14" spans="1:14" x14ac:dyDescent="0.2">
      <c r="A14" s="295" t="s">
        <v>563</v>
      </c>
      <c r="B14" s="158"/>
      <c r="C14" s="159"/>
      <c r="D14" s="159"/>
      <c r="E14" s="160"/>
      <c r="F14" s="145"/>
      <c r="G14" s="158"/>
      <c r="H14" s="159"/>
      <c r="I14" s="159"/>
      <c r="J14" s="296"/>
      <c r="K14" s="2"/>
    </row>
    <row r="15" spans="1:14" x14ac:dyDescent="0.2">
      <c r="A15" s="291" t="s">
        <v>564</v>
      </c>
      <c r="B15" s="18"/>
      <c r="C15" s="19"/>
      <c r="D15" s="19"/>
      <c r="E15" s="20">
        <f>C15*D15</f>
        <v>0</v>
      </c>
      <c r="F15" s="145"/>
      <c r="G15" s="18"/>
      <c r="H15" s="19"/>
      <c r="I15" s="19"/>
      <c r="J15" s="292">
        <f>H15*I15</f>
        <v>0</v>
      </c>
      <c r="K15" s="2"/>
    </row>
    <row r="16" spans="1:14" x14ac:dyDescent="0.2">
      <c r="A16" s="291" t="s">
        <v>826</v>
      </c>
      <c r="B16" s="124"/>
      <c r="C16" s="21"/>
      <c r="D16" s="17"/>
      <c r="E16" s="20">
        <f>C16*D16</f>
        <v>0</v>
      </c>
      <c r="F16" s="146"/>
      <c r="G16" s="124"/>
      <c r="H16" s="21"/>
      <c r="I16" s="17"/>
      <c r="J16" s="292">
        <f>H16*I16</f>
        <v>0</v>
      </c>
      <c r="K16" s="2"/>
    </row>
    <row r="17" spans="1:11" x14ac:dyDescent="0.2">
      <c r="A17" s="295" t="s">
        <v>565</v>
      </c>
      <c r="B17" s="158"/>
      <c r="C17" s="159"/>
      <c r="D17" s="159"/>
      <c r="E17" s="160"/>
      <c r="F17" s="195"/>
      <c r="G17" s="158"/>
      <c r="H17" s="159"/>
      <c r="I17" s="159"/>
      <c r="J17" s="296"/>
      <c r="K17" s="2"/>
    </row>
    <row r="18" spans="1:11" x14ac:dyDescent="0.2">
      <c r="A18" s="291" t="s">
        <v>566</v>
      </c>
      <c r="B18" s="18"/>
      <c r="C18" s="19"/>
      <c r="D18" s="19"/>
      <c r="E18" s="20">
        <f>C18*D18</f>
        <v>0</v>
      </c>
      <c r="F18" s="146"/>
      <c r="G18" s="18"/>
      <c r="H18" s="19"/>
      <c r="I18" s="19"/>
      <c r="J18" s="292">
        <f>H18*I18</f>
        <v>0</v>
      </c>
      <c r="K18" s="2"/>
    </row>
    <row r="19" spans="1:11" x14ac:dyDescent="0.2">
      <c r="A19" s="291" t="s">
        <v>567</v>
      </c>
      <c r="B19" s="18"/>
      <c r="C19" s="19"/>
      <c r="D19" s="19"/>
      <c r="E19" s="20">
        <f>C19*D19</f>
        <v>0</v>
      </c>
      <c r="F19" s="145"/>
      <c r="G19" s="18"/>
      <c r="H19" s="19"/>
      <c r="I19" s="19"/>
      <c r="J19" s="292">
        <f>H19*I19</f>
        <v>0</v>
      </c>
      <c r="K19" s="2"/>
    </row>
    <row r="20" spans="1:11" x14ac:dyDescent="0.2">
      <c r="A20" s="295" t="s">
        <v>568</v>
      </c>
      <c r="B20" s="158"/>
      <c r="C20" s="159"/>
      <c r="D20" s="159"/>
      <c r="E20" s="160"/>
      <c r="F20" s="146"/>
      <c r="G20" s="158"/>
      <c r="H20" s="159"/>
      <c r="I20" s="159"/>
      <c r="J20" s="296"/>
      <c r="K20" s="2"/>
    </row>
    <row r="21" spans="1:11" x14ac:dyDescent="0.2">
      <c r="A21" s="291" t="s">
        <v>827</v>
      </c>
      <c r="B21" s="18"/>
      <c r="C21" s="19"/>
      <c r="D21" s="19"/>
      <c r="E21" s="20">
        <f t="shared" ref="E21:E22" si="0">C21*D21</f>
        <v>0</v>
      </c>
      <c r="F21" s="145"/>
      <c r="G21" s="18"/>
      <c r="H21" s="19"/>
      <c r="I21" s="19"/>
      <c r="J21" s="292">
        <f t="shared" ref="J21:J22" si="1">H21*I21</f>
        <v>0</v>
      </c>
      <c r="K21" s="2"/>
    </row>
    <row r="22" spans="1:11" x14ac:dyDescent="0.2">
      <c r="A22" s="291" t="s">
        <v>828</v>
      </c>
      <c r="B22" s="18"/>
      <c r="C22" s="19"/>
      <c r="D22" s="19"/>
      <c r="E22" s="20">
        <f t="shared" si="0"/>
        <v>0</v>
      </c>
      <c r="F22" s="146"/>
      <c r="G22" s="18"/>
      <c r="H22" s="19"/>
      <c r="I22" s="19"/>
      <c r="J22" s="292">
        <f t="shared" si="1"/>
        <v>0</v>
      </c>
      <c r="K22" s="2"/>
    </row>
    <row r="23" spans="1:11" x14ac:dyDescent="0.2">
      <c r="A23" s="293" t="s">
        <v>569</v>
      </c>
      <c r="B23" s="161"/>
      <c r="C23" s="162"/>
      <c r="D23" s="163"/>
      <c r="E23" s="153">
        <f>SUM(E13:E22)</f>
        <v>0</v>
      </c>
      <c r="F23" s="145"/>
      <c r="G23" s="161"/>
      <c r="H23" s="162"/>
      <c r="I23" s="163"/>
      <c r="J23" s="294">
        <f>SUM(J13:J22)</f>
        <v>0</v>
      </c>
      <c r="K23" s="2"/>
    </row>
    <row r="24" spans="1:11" x14ac:dyDescent="0.2">
      <c r="A24" s="423" t="s">
        <v>570</v>
      </c>
      <c r="B24" s="438"/>
      <c r="C24" s="439"/>
      <c r="D24" s="439"/>
      <c r="E24" s="440"/>
      <c r="F24" s="145"/>
      <c r="G24" s="438"/>
      <c r="H24" s="439"/>
      <c r="I24" s="439"/>
      <c r="J24" s="449"/>
      <c r="K24" s="2"/>
    </row>
    <row r="25" spans="1:11" x14ac:dyDescent="0.2">
      <c r="A25" s="295" t="s">
        <v>571</v>
      </c>
      <c r="B25" s="158"/>
      <c r="C25" s="159"/>
      <c r="D25" s="159"/>
      <c r="E25" s="160"/>
      <c r="F25" s="145"/>
      <c r="G25" s="158"/>
      <c r="H25" s="159"/>
      <c r="I25" s="159"/>
      <c r="J25" s="296"/>
      <c r="K25" s="2"/>
    </row>
    <row r="26" spans="1:11" x14ac:dyDescent="0.2">
      <c r="A26" s="291" t="s">
        <v>572</v>
      </c>
      <c r="B26" s="18"/>
      <c r="C26" s="19"/>
      <c r="D26" s="19"/>
      <c r="E26" s="20">
        <f t="shared" ref="E26" si="2">C26*D26</f>
        <v>0</v>
      </c>
      <c r="F26" s="145"/>
      <c r="G26" s="18"/>
      <c r="H26" s="19"/>
      <c r="I26" s="19"/>
      <c r="J26" s="292">
        <f t="shared" ref="J26" si="3">H26*I26</f>
        <v>0</v>
      </c>
      <c r="K26" s="2"/>
    </row>
    <row r="27" spans="1:11" ht="25.5" x14ac:dyDescent="0.2">
      <c r="A27" s="295" t="s">
        <v>573</v>
      </c>
      <c r="B27" s="158"/>
      <c r="C27" s="159"/>
      <c r="D27" s="159"/>
      <c r="E27" s="160"/>
      <c r="F27" s="146"/>
      <c r="G27" s="158"/>
      <c r="H27" s="159"/>
      <c r="I27" s="159"/>
      <c r="J27" s="296"/>
      <c r="K27" s="2"/>
    </row>
    <row r="28" spans="1:11" x14ac:dyDescent="0.2">
      <c r="A28" s="291" t="s">
        <v>574</v>
      </c>
      <c r="B28" s="18"/>
      <c r="C28" s="19"/>
      <c r="D28" s="19"/>
      <c r="E28" s="20">
        <f t="shared" ref="E28" si="4">C28*D28</f>
        <v>0</v>
      </c>
      <c r="F28" s="145"/>
      <c r="G28" s="18"/>
      <c r="H28" s="19"/>
      <c r="I28" s="19"/>
      <c r="J28" s="292">
        <f t="shared" ref="J28" si="5">H28*I28</f>
        <v>0</v>
      </c>
      <c r="K28" s="2"/>
    </row>
    <row r="29" spans="1:11" x14ac:dyDescent="0.2">
      <c r="A29" s="295" t="s">
        <v>575</v>
      </c>
      <c r="B29" s="166"/>
      <c r="C29" s="167"/>
      <c r="D29" s="159"/>
      <c r="E29" s="160"/>
      <c r="F29" s="146"/>
      <c r="G29" s="166"/>
      <c r="H29" s="167"/>
      <c r="I29" s="159"/>
      <c r="J29" s="296"/>
      <c r="K29" s="2"/>
    </row>
    <row r="30" spans="1:11" x14ac:dyDescent="0.2">
      <c r="A30" s="291" t="s">
        <v>576</v>
      </c>
      <c r="B30" s="22"/>
      <c r="C30" s="16"/>
      <c r="D30" s="16"/>
      <c r="E30" s="20">
        <f t="shared" ref="E30:E31" si="6">C30*D30</f>
        <v>0</v>
      </c>
      <c r="F30" s="145"/>
      <c r="G30" s="22"/>
      <c r="H30" s="16"/>
      <c r="I30" s="16"/>
      <c r="J30" s="292">
        <f t="shared" ref="J30:J31" si="7">H30*I30</f>
        <v>0</v>
      </c>
      <c r="K30" s="2"/>
    </row>
    <row r="31" spans="1:11" ht="25.5" x14ac:dyDescent="0.2">
      <c r="A31" s="291" t="s">
        <v>577</v>
      </c>
      <c r="B31" s="23"/>
      <c r="C31" s="19"/>
      <c r="D31" s="19"/>
      <c r="E31" s="20">
        <f t="shared" si="6"/>
        <v>0</v>
      </c>
      <c r="F31" s="145"/>
      <c r="G31" s="23"/>
      <c r="H31" s="19"/>
      <c r="I31" s="19"/>
      <c r="J31" s="292">
        <f t="shared" si="7"/>
        <v>0</v>
      </c>
      <c r="K31" s="2"/>
    </row>
    <row r="32" spans="1:11" x14ac:dyDescent="0.2">
      <c r="A32" s="295" t="s">
        <v>578</v>
      </c>
      <c r="B32" s="168"/>
      <c r="C32" s="159"/>
      <c r="D32" s="159"/>
      <c r="E32" s="160"/>
      <c r="F32" s="145"/>
      <c r="G32" s="168"/>
      <c r="H32" s="159"/>
      <c r="I32" s="159"/>
      <c r="J32" s="296"/>
      <c r="K32" s="2"/>
    </row>
    <row r="33" spans="1:11" x14ac:dyDescent="0.2">
      <c r="A33" s="291" t="s">
        <v>579</v>
      </c>
      <c r="B33" s="23"/>
      <c r="C33" s="19"/>
      <c r="D33" s="19"/>
      <c r="E33" s="20">
        <f t="shared" ref="E33" si="8">C33*D33</f>
        <v>0</v>
      </c>
      <c r="F33" s="146"/>
      <c r="G33" s="23"/>
      <c r="H33" s="19"/>
      <c r="I33" s="19"/>
      <c r="J33" s="292">
        <f t="shared" ref="J33" si="9">H33*I33</f>
        <v>0</v>
      </c>
      <c r="K33" s="2"/>
    </row>
    <row r="34" spans="1:11" ht="12.75" customHeight="1" x14ac:dyDescent="0.2">
      <c r="A34" s="295" t="s">
        <v>580</v>
      </c>
      <c r="B34" s="168"/>
      <c r="C34" s="159"/>
      <c r="D34" s="159"/>
      <c r="E34" s="160"/>
      <c r="F34" s="145"/>
      <c r="G34" s="168"/>
      <c r="H34" s="159"/>
      <c r="I34" s="159"/>
      <c r="J34" s="296"/>
      <c r="K34" s="2"/>
    </row>
    <row r="35" spans="1:11" x14ac:dyDescent="0.2">
      <c r="A35" s="291" t="s">
        <v>581</v>
      </c>
      <c r="B35" s="23"/>
      <c r="C35" s="19"/>
      <c r="D35" s="19"/>
      <c r="E35" s="20">
        <f t="shared" ref="E35:E37" si="10">C35*D35</f>
        <v>0</v>
      </c>
      <c r="F35" s="146"/>
      <c r="G35" s="23"/>
      <c r="H35" s="19"/>
      <c r="I35" s="19"/>
      <c r="J35" s="292">
        <f t="shared" ref="J35:J37" si="11">H35*I35</f>
        <v>0</v>
      </c>
      <c r="K35" s="2"/>
    </row>
    <row r="36" spans="1:11" x14ac:dyDescent="0.2">
      <c r="A36" s="291" t="s">
        <v>582</v>
      </c>
      <c r="B36" s="23"/>
      <c r="C36" s="19"/>
      <c r="D36" s="19"/>
      <c r="E36" s="20">
        <f t="shared" si="10"/>
        <v>0</v>
      </c>
      <c r="F36" s="145"/>
      <c r="G36" s="23"/>
      <c r="H36" s="19"/>
      <c r="I36" s="19"/>
      <c r="J36" s="292">
        <f t="shared" si="11"/>
        <v>0</v>
      </c>
      <c r="K36" s="2"/>
    </row>
    <row r="37" spans="1:11" x14ac:dyDescent="0.2">
      <c r="A37" s="291" t="s">
        <v>829</v>
      </c>
      <c r="B37" s="23"/>
      <c r="C37" s="19"/>
      <c r="D37" s="19"/>
      <c r="E37" s="20">
        <f t="shared" si="10"/>
        <v>0</v>
      </c>
      <c r="F37" s="145"/>
      <c r="G37" s="23"/>
      <c r="H37" s="19"/>
      <c r="I37" s="19"/>
      <c r="J37" s="292">
        <f t="shared" si="11"/>
        <v>0</v>
      </c>
      <c r="K37" s="2"/>
    </row>
    <row r="38" spans="1:11" x14ac:dyDescent="0.2">
      <c r="A38" s="295" t="s">
        <v>583</v>
      </c>
      <c r="B38" s="159"/>
      <c r="C38" s="159"/>
      <c r="D38" s="159"/>
      <c r="E38" s="160"/>
      <c r="F38" s="145"/>
      <c r="G38" s="159"/>
      <c r="H38" s="159"/>
      <c r="I38" s="159"/>
      <c r="J38" s="296"/>
      <c r="K38" s="2"/>
    </row>
    <row r="39" spans="1:11" x14ac:dyDescent="0.2">
      <c r="A39" s="291" t="s">
        <v>584</v>
      </c>
      <c r="B39" s="125"/>
      <c r="C39" s="21"/>
      <c r="D39" s="17"/>
      <c r="E39" s="20">
        <f t="shared" ref="E39" si="12">C39*D39</f>
        <v>0</v>
      </c>
      <c r="F39" s="145"/>
      <c r="G39" s="125"/>
      <c r="H39" s="21"/>
      <c r="I39" s="17"/>
      <c r="J39" s="292">
        <f t="shared" ref="J39" si="13">H39*I39</f>
        <v>0</v>
      </c>
      <c r="K39" s="2"/>
    </row>
    <row r="40" spans="1:11" x14ac:dyDescent="0.2">
      <c r="A40" s="295" t="s">
        <v>585</v>
      </c>
      <c r="B40" s="169"/>
      <c r="C40" s="170"/>
      <c r="D40" s="170"/>
      <c r="E40" s="160"/>
      <c r="F40" s="145"/>
      <c r="G40" s="169"/>
      <c r="H40" s="170"/>
      <c r="I40" s="170"/>
      <c r="J40" s="296"/>
      <c r="K40" s="2"/>
    </row>
    <row r="41" spans="1:11" x14ac:dyDescent="0.2">
      <c r="A41" s="291" t="s">
        <v>586</v>
      </c>
      <c r="B41" s="24"/>
      <c r="C41" s="25"/>
      <c r="D41" s="25"/>
      <c r="E41" s="20">
        <f t="shared" ref="E41" si="14">C41*D41</f>
        <v>0</v>
      </c>
      <c r="F41" s="145"/>
      <c r="G41" s="24"/>
      <c r="H41" s="25"/>
      <c r="I41" s="25"/>
      <c r="J41" s="292">
        <f t="shared" ref="J41" si="15">H41*I41</f>
        <v>0</v>
      </c>
      <c r="K41" s="2"/>
    </row>
    <row r="42" spans="1:11" ht="13.5" customHeight="1" x14ac:dyDescent="0.2">
      <c r="A42" s="295" t="s">
        <v>587</v>
      </c>
      <c r="B42" s="169"/>
      <c r="C42" s="170"/>
      <c r="D42" s="170"/>
      <c r="E42" s="160"/>
      <c r="F42" s="145"/>
      <c r="G42" s="169"/>
      <c r="H42" s="170"/>
      <c r="I42" s="170"/>
      <c r="J42" s="296"/>
      <c r="K42" s="2"/>
    </row>
    <row r="43" spans="1:11" ht="12.75" customHeight="1" x14ac:dyDescent="0.2">
      <c r="A43" s="291" t="s">
        <v>588</v>
      </c>
      <c r="B43" s="24"/>
      <c r="C43" s="25"/>
      <c r="D43" s="25"/>
      <c r="E43" s="20">
        <f t="shared" ref="E43" si="16">C43*D43</f>
        <v>0</v>
      </c>
      <c r="F43" s="146"/>
      <c r="G43" s="24"/>
      <c r="H43" s="25"/>
      <c r="I43" s="25"/>
      <c r="J43" s="292">
        <f t="shared" ref="J43" si="17">H43*I43</f>
        <v>0</v>
      </c>
      <c r="K43" s="2"/>
    </row>
    <row r="44" spans="1:11" ht="12.75" customHeight="1" x14ac:dyDescent="0.2">
      <c r="A44" s="295" t="s">
        <v>589</v>
      </c>
      <c r="B44" s="169"/>
      <c r="C44" s="170"/>
      <c r="D44" s="170"/>
      <c r="E44" s="160"/>
      <c r="F44" s="147"/>
      <c r="G44" s="169"/>
      <c r="H44" s="170"/>
      <c r="I44" s="170"/>
      <c r="J44" s="296"/>
      <c r="K44" s="2"/>
    </row>
    <row r="45" spans="1:11" ht="12.75" customHeight="1" x14ac:dyDescent="0.2">
      <c r="A45" s="291" t="s">
        <v>590</v>
      </c>
      <c r="B45" s="24"/>
      <c r="C45" s="25"/>
      <c r="D45" s="25"/>
      <c r="E45" s="20">
        <f t="shared" ref="E45" si="18">C45*D45</f>
        <v>0</v>
      </c>
      <c r="F45" s="146"/>
      <c r="G45" s="24"/>
      <c r="H45" s="25"/>
      <c r="I45" s="25"/>
      <c r="J45" s="292">
        <f t="shared" ref="J45" si="19">H45*I45</f>
        <v>0</v>
      </c>
      <c r="K45" s="2"/>
    </row>
    <row r="46" spans="1:11" x14ac:dyDescent="0.2">
      <c r="A46" s="295" t="s">
        <v>830</v>
      </c>
      <c r="B46" s="169"/>
      <c r="C46" s="170"/>
      <c r="D46" s="170"/>
      <c r="E46" s="160"/>
      <c r="F46" s="148"/>
      <c r="G46" s="169"/>
      <c r="H46" s="170"/>
      <c r="I46" s="170"/>
      <c r="J46" s="296"/>
      <c r="K46" s="2"/>
    </row>
    <row r="47" spans="1:11" x14ac:dyDescent="0.2">
      <c r="A47" s="291" t="s">
        <v>591</v>
      </c>
      <c r="B47" s="24"/>
      <c r="C47" s="25"/>
      <c r="D47" s="25"/>
      <c r="E47" s="20">
        <f t="shared" ref="E47" si="20">C47*D47</f>
        <v>0</v>
      </c>
      <c r="F47" s="148"/>
      <c r="G47" s="24"/>
      <c r="H47" s="25"/>
      <c r="I47" s="25"/>
      <c r="J47" s="292">
        <f t="shared" ref="J47" si="21">H47*I47</f>
        <v>0</v>
      </c>
      <c r="K47" s="2"/>
    </row>
    <row r="48" spans="1:11" x14ac:dyDescent="0.2">
      <c r="A48" s="295" t="s">
        <v>592</v>
      </c>
      <c r="B48" s="168"/>
      <c r="C48" s="159"/>
      <c r="D48" s="159"/>
      <c r="E48" s="160"/>
      <c r="F48" s="149"/>
      <c r="G48" s="168"/>
      <c r="H48" s="159"/>
      <c r="I48" s="159"/>
      <c r="J48" s="296"/>
      <c r="K48" s="2"/>
    </row>
    <row r="49" spans="1:11" ht="12.75" customHeight="1" x14ac:dyDescent="0.2">
      <c r="A49" s="291" t="s">
        <v>593</v>
      </c>
      <c r="B49" s="24"/>
      <c r="C49" s="25"/>
      <c r="D49" s="25"/>
      <c r="E49" s="20">
        <f t="shared" ref="E49" si="22">C49*D49</f>
        <v>0</v>
      </c>
      <c r="F49" s="146"/>
      <c r="G49" s="24"/>
      <c r="H49" s="25"/>
      <c r="I49" s="25"/>
      <c r="J49" s="292">
        <f t="shared" ref="J49" si="23">H49*I49</f>
        <v>0</v>
      </c>
      <c r="K49" s="2"/>
    </row>
    <row r="50" spans="1:11" ht="12.75" customHeight="1" thickBot="1" x14ac:dyDescent="0.25">
      <c r="A50" s="293" t="s">
        <v>594</v>
      </c>
      <c r="B50" s="171"/>
      <c r="C50" s="171"/>
      <c r="D50" s="172"/>
      <c r="E50" s="179">
        <f>SUM(E24:E49)</f>
        <v>0</v>
      </c>
      <c r="F50" s="150"/>
      <c r="G50" s="171"/>
      <c r="H50" s="171"/>
      <c r="I50" s="172"/>
      <c r="J50" s="297">
        <f>SUM(J24:J49)</f>
        <v>0</v>
      </c>
      <c r="K50" s="2"/>
    </row>
    <row r="51" spans="1:11" ht="20.100000000000001" customHeight="1" thickBot="1" x14ac:dyDescent="0.25">
      <c r="A51" s="298" t="s">
        <v>595</v>
      </c>
      <c r="B51" s="174"/>
      <c r="C51" s="174"/>
      <c r="D51" s="175"/>
      <c r="E51" s="180">
        <f>E12+E23+E50</f>
        <v>0</v>
      </c>
      <c r="F51" s="303"/>
      <c r="G51" s="174"/>
      <c r="H51" s="174"/>
      <c r="I51" s="175"/>
      <c r="J51" s="299">
        <f>J12+J23+J50</f>
        <v>0</v>
      </c>
      <c r="K51" s="2"/>
    </row>
    <row r="52" spans="1:11" ht="26.1" customHeight="1" thickBot="1" x14ac:dyDescent="0.25">
      <c r="A52" s="300" t="s">
        <v>825</v>
      </c>
      <c r="B52" s="177"/>
      <c r="C52" s="178"/>
      <c r="D52" s="189" t="s">
        <v>596</v>
      </c>
      <c r="E52" s="181">
        <f>E51*1%</f>
        <v>0</v>
      </c>
      <c r="F52" s="150"/>
      <c r="G52" s="177"/>
      <c r="H52" s="178"/>
      <c r="I52" s="189" t="s">
        <v>596</v>
      </c>
      <c r="J52" s="301">
        <f>J51*1%</f>
        <v>0</v>
      </c>
      <c r="K52" s="2"/>
    </row>
    <row r="53" spans="1:11" ht="20.100000000000001" customHeight="1" thickBot="1" x14ac:dyDescent="0.25">
      <c r="A53" s="298" t="s">
        <v>597</v>
      </c>
      <c r="B53" s="174"/>
      <c r="C53" s="174"/>
      <c r="D53" s="175"/>
      <c r="E53" s="180">
        <f>E51+E52</f>
        <v>0</v>
      </c>
      <c r="F53" s="303"/>
      <c r="G53" s="174"/>
      <c r="H53" s="174"/>
      <c r="I53" s="175"/>
      <c r="J53" s="299">
        <f>J51+J52</f>
        <v>0</v>
      </c>
      <c r="K53" s="2"/>
    </row>
    <row r="54" spans="1:11" ht="12.95" customHeight="1" thickBot="1" x14ac:dyDescent="0.25">
      <c r="A54" s="300" t="s">
        <v>831</v>
      </c>
      <c r="B54" s="177"/>
      <c r="C54" s="178"/>
      <c r="D54" s="189" t="s">
        <v>596</v>
      </c>
      <c r="E54" s="181">
        <f>E53*7%</f>
        <v>0</v>
      </c>
      <c r="F54" s="151"/>
      <c r="G54" s="177"/>
      <c r="H54" s="178"/>
      <c r="I54" s="189" t="s">
        <v>596</v>
      </c>
      <c r="J54" s="301">
        <f>J53*7%</f>
        <v>0</v>
      </c>
      <c r="K54" s="2"/>
    </row>
    <row r="55" spans="1:11" ht="20.100000000000001" customHeight="1" thickBot="1" x14ac:dyDescent="0.25">
      <c r="A55" s="298" t="s">
        <v>598</v>
      </c>
      <c r="B55" s="174"/>
      <c r="C55" s="174"/>
      <c r="D55" s="175"/>
      <c r="E55" s="180">
        <f>E53+E54</f>
        <v>0</v>
      </c>
      <c r="F55" s="156"/>
      <c r="G55" s="174"/>
      <c r="H55" s="174"/>
      <c r="I55" s="175"/>
      <c r="J55" s="299">
        <f>J53+J54</f>
        <v>0</v>
      </c>
    </row>
  </sheetData>
  <mergeCells count="7">
    <mergeCell ref="B2:F2"/>
    <mergeCell ref="B3:F3"/>
    <mergeCell ref="I6:I7"/>
    <mergeCell ref="D6:D7"/>
    <mergeCell ref="J6:J7"/>
    <mergeCell ref="E6:E7"/>
    <mergeCell ref="F6:F8"/>
  </mergeCells>
  <pageMargins left="0.27559055118110237" right="0.23622047244094491" top="0.31496062992125978" bottom="0.74803149606299213" header="0.23622047244094491" footer="0.23622047244094491"/>
  <pageSetup paperSize="9" scale="65" orientation="landscape" r:id="rId1"/>
  <headerFooter alignWithMargins="0">
    <oddFooter>&amp;L&amp;"-,Bold"ANNEX VI
&amp;"-,Regular"Model narrative and financial report&amp;R&amp;"-,Regular" Page 7/7</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167"/>
  <sheetViews>
    <sheetView topLeftCell="B1" workbookViewId="0">
      <selection activeCell="E18" sqref="E18"/>
    </sheetView>
  </sheetViews>
  <sheetFormatPr defaultRowHeight="12.75" x14ac:dyDescent="0.2"/>
  <cols>
    <col min="1" max="1" width="27.7109375" bestFit="1" customWidth="1"/>
    <col min="2" max="2" width="35.7109375" bestFit="1" customWidth="1"/>
    <col min="3" max="4" width="12.85546875" bestFit="1" customWidth="1"/>
    <col min="5" max="5" width="81.140625" bestFit="1" customWidth="1"/>
    <col min="6" max="6" width="11" bestFit="1" customWidth="1"/>
    <col min="7" max="11" width="12" bestFit="1" customWidth="1"/>
  </cols>
  <sheetData>
    <row r="1" spans="1:12" x14ac:dyDescent="0.2">
      <c r="A1" s="127" t="s">
        <v>640</v>
      </c>
      <c r="B1" s="127" t="s">
        <v>641</v>
      </c>
      <c r="C1" s="127" t="s">
        <v>11</v>
      </c>
      <c r="D1" s="127" t="s">
        <v>642</v>
      </c>
      <c r="E1" s="127" t="s">
        <v>643</v>
      </c>
      <c r="F1" s="127" t="s">
        <v>644</v>
      </c>
      <c r="G1" s="127" t="s">
        <v>645</v>
      </c>
      <c r="H1" s="127" t="s">
        <v>646</v>
      </c>
      <c r="I1" s="127" t="s">
        <v>647</v>
      </c>
      <c r="J1" s="127" t="s">
        <v>648</v>
      </c>
      <c r="K1" s="127" t="s">
        <v>649</v>
      </c>
      <c r="L1" s="127"/>
    </row>
    <row r="2" spans="1:12" x14ac:dyDescent="0.2">
      <c r="A2" s="127" t="s">
        <v>13</v>
      </c>
      <c r="B2" s="127" t="s">
        <v>14</v>
      </c>
      <c r="C2" s="127" t="s">
        <v>15</v>
      </c>
      <c r="D2" s="127" t="s">
        <v>650</v>
      </c>
      <c r="E2" s="127"/>
      <c r="F2" s="127">
        <v>4.3238500000000002</v>
      </c>
      <c r="G2" s="127">
        <v>4.3906999999999998</v>
      </c>
      <c r="H2" s="127">
        <v>4.33805</v>
      </c>
      <c r="I2" s="127">
        <v>4.2278500000000001</v>
      </c>
      <c r="J2" s="127">
        <v>4.3021500000000001</v>
      </c>
      <c r="K2" s="127">
        <v>4.2703499999999996</v>
      </c>
      <c r="L2" s="127"/>
    </row>
    <row r="3" spans="1:12" x14ac:dyDescent="0.2">
      <c r="A3" s="127" t="s">
        <v>17</v>
      </c>
      <c r="B3" s="127" t="s">
        <v>18</v>
      </c>
      <c r="C3" s="127" t="s">
        <v>19</v>
      </c>
      <c r="D3" s="127" t="s">
        <v>651</v>
      </c>
      <c r="E3" s="127"/>
      <c r="F3" s="127">
        <v>77.745000000000005</v>
      </c>
      <c r="G3" s="127">
        <v>78.334999999999994</v>
      </c>
      <c r="H3" s="127">
        <v>75.150000000000006</v>
      </c>
      <c r="I3" s="127">
        <v>73.754999999999995</v>
      </c>
      <c r="J3" s="127">
        <v>75.38</v>
      </c>
      <c r="K3" s="127">
        <v>74.3</v>
      </c>
      <c r="L3" s="127"/>
    </row>
    <row r="4" spans="1:12" x14ac:dyDescent="0.2">
      <c r="A4" s="127" t="s">
        <v>23</v>
      </c>
      <c r="B4" s="127" t="s">
        <v>24</v>
      </c>
      <c r="C4" s="127" t="s">
        <v>25</v>
      </c>
      <c r="D4" s="127" t="s">
        <v>652</v>
      </c>
      <c r="E4" s="127"/>
      <c r="F4" s="127">
        <v>96.385000000000005</v>
      </c>
      <c r="G4" s="127">
        <v>96.885000000000005</v>
      </c>
      <c r="H4" s="127">
        <v>96.4</v>
      </c>
      <c r="I4" s="127">
        <v>95.965000000000003</v>
      </c>
      <c r="J4" s="127">
        <v>95.555000000000007</v>
      </c>
      <c r="K4" s="127">
        <v>95.36</v>
      </c>
      <c r="L4" s="127"/>
    </row>
    <row r="5" spans="1:12" x14ac:dyDescent="0.2">
      <c r="A5" s="127" t="s">
        <v>26</v>
      </c>
      <c r="B5" s="127" t="s">
        <v>27</v>
      </c>
      <c r="C5" s="127" t="s">
        <v>28</v>
      </c>
      <c r="D5" s="127" t="s">
        <v>653</v>
      </c>
      <c r="E5" s="127"/>
      <c r="F5" s="127">
        <v>449</v>
      </c>
      <c r="G5" s="127">
        <v>445</v>
      </c>
      <c r="H5" s="127">
        <v>444</v>
      </c>
      <c r="I5" s="127">
        <v>434.5</v>
      </c>
      <c r="J5" s="127">
        <v>432.5</v>
      </c>
      <c r="K5" s="127">
        <v>431</v>
      </c>
      <c r="L5" s="127"/>
    </row>
    <row r="6" spans="1:12" x14ac:dyDescent="0.2">
      <c r="A6" s="127" t="s">
        <v>31</v>
      </c>
      <c r="B6" s="127" t="s">
        <v>32</v>
      </c>
      <c r="C6" s="127" t="s">
        <v>33</v>
      </c>
      <c r="D6" s="127" t="s">
        <v>654</v>
      </c>
      <c r="E6" s="127"/>
      <c r="F6" s="127">
        <v>1081.875</v>
      </c>
      <c r="G6" s="127">
        <v>1098.375</v>
      </c>
      <c r="H6" s="127">
        <v>1083.0250000000001</v>
      </c>
      <c r="I6" s="127">
        <v>1057.575</v>
      </c>
      <c r="J6" s="127">
        <v>1077.335</v>
      </c>
      <c r="K6" s="127">
        <v>1069.3800000000001</v>
      </c>
      <c r="L6" s="127"/>
    </row>
    <row r="7" spans="1:12" x14ac:dyDescent="0.2">
      <c r="A7" s="127" t="s">
        <v>36</v>
      </c>
      <c r="B7" s="127" t="s">
        <v>37</v>
      </c>
      <c r="C7" s="127" t="s">
        <v>38</v>
      </c>
      <c r="D7" s="127" t="s">
        <v>655</v>
      </c>
      <c r="E7" s="127"/>
      <c r="F7" s="127">
        <v>1712.9948999999999</v>
      </c>
      <c r="G7" s="127">
        <v>1728.7775999999999</v>
      </c>
      <c r="H7" s="127">
        <v>1651.0065</v>
      </c>
      <c r="I7" s="127">
        <v>1591.1081999999999</v>
      </c>
      <c r="J7" s="127">
        <v>1644.4003499999999</v>
      </c>
      <c r="K7" s="127">
        <v>1640.6108300000001</v>
      </c>
      <c r="L7" s="127"/>
    </row>
    <row r="8" spans="1:12" x14ac:dyDescent="0.2">
      <c r="A8" s="127" t="s">
        <v>41</v>
      </c>
      <c r="B8" s="127" t="s">
        <v>42</v>
      </c>
      <c r="C8" s="127" t="s">
        <v>43</v>
      </c>
      <c r="D8" s="127" t="s">
        <v>656</v>
      </c>
      <c r="E8" s="127" t="s">
        <v>657</v>
      </c>
      <c r="F8" s="127">
        <v>1.7543</v>
      </c>
      <c r="G8" s="127">
        <v>1.6935</v>
      </c>
      <c r="H8" s="127">
        <v>1.6592</v>
      </c>
      <c r="I8" s="127">
        <v>1.6739999999999999</v>
      </c>
      <c r="J8" s="127">
        <v>1.6344000000000001</v>
      </c>
      <c r="K8" s="127">
        <v>1.6317999999999999</v>
      </c>
      <c r="L8" s="127"/>
    </row>
    <row r="9" spans="1:12" x14ac:dyDescent="0.2">
      <c r="A9" s="127" t="s">
        <v>46</v>
      </c>
      <c r="B9" s="127" t="s">
        <v>47</v>
      </c>
      <c r="C9" s="127" t="s">
        <v>48</v>
      </c>
      <c r="D9" s="127" t="s">
        <v>658</v>
      </c>
      <c r="E9" s="127"/>
      <c r="F9" s="127">
        <v>2.1280199999999998</v>
      </c>
      <c r="G9" s="127">
        <v>2.16621</v>
      </c>
      <c r="H9" s="127">
        <v>2.1383299999999998</v>
      </c>
      <c r="I9" s="127">
        <v>2.0785999999999998</v>
      </c>
      <c r="J9" s="127">
        <v>2.1187900000000002</v>
      </c>
      <c r="K9" s="127">
        <v>2.1026799999999999</v>
      </c>
      <c r="L9" s="127"/>
    </row>
    <row r="10" spans="1:12" x14ac:dyDescent="0.2">
      <c r="A10" s="127" t="s">
        <v>51</v>
      </c>
      <c r="B10" s="127" t="s">
        <v>52</v>
      </c>
      <c r="C10" s="127" t="s">
        <v>53</v>
      </c>
      <c r="D10" s="127" t="s">
        <v>659</v>
      </c>
      <c r="E10" s="127"/>
      <c r="F10" s="127">
        <v>1.9986900000000001</v>
      </c>
      <c r="G10" s="127">
        <v>2.0345599999999999</v>
      </c>
      <c r="H10" s="127">
        <v>2.0083799999999998</v>
      </c>
      <c r="I10" s="127">
        <v>1.95228</v>
      </c>
      <c r="J10" s="127">
        <v>1.9900199999999999</v>
      </c>
      <c r="K10" s="127">
        <v>1.97489</v>
      </c>
      <c r="L10" s="127"/>
    </row>
    <row r="11" spans="1:12" x14ac:dyDescent="0.2">
      <c r="A11" s="127" t="s">
        <v>56</v>
      </c>
      <c r="B11" s="127" t="s">
        <v>57</v>
      </c>
      <c r="C11" s="127" t="s">
        <v>58</v>
      </c>
      <c r="D11" s="127" t="s">
        <v>660</v>
      </c>
      <c r="E11" s="127"/>
      <c r="F11" s="127">
        <v>1.95583</v>
      </c>
      <c r="G11" s="127">
        <v>1.95583</v>
      </c>
      <c r="H11" s="127">
        <v>1.95583</v>
      </c>
      <c r="I11" s="127">
        <v>1.95583</v>
      </c>
      <c r="J11" s="127">
        <v>1.95583</v>
      </c>
      <c r="K11" s="127">
        <v>1.95583</v>
      </c>
      <c r="L11" s="127"/>
    </row>
    <row r="12" spans="1:12" x14ac:dyDescent="0.2">
      <c r="A12" s="127" t="s">
        <v>61</v>
      </c>
      <c r="B12" s="127" t="s">
        <v>62</v>
      </c>
      <c r="C12" s="127" t="s">
        <v>63</v>
      </c>
      <c r="D12" s="127" t="s">
        <v>661</v>
      </c>
      <c r="E12" s="127"/>
      <c r="F12" s="127">
        <v>2.3679800000000002</v>
      </c>
      <c r="G12" s="127">
        <v>2.4104700000000001</v>
      </c>
      <c r="H12" s="127">
        <v>2.3794599999999999</v>
      </c>
      <c r="I12" s="127">
        <v>2.3129900000000001</v>
      </c>
      <c r="J12" s="127">
        <v>2.35771</v>
      </c>
      <c r="K12" s="127">
        <v>2.3397800000000002</v>
      </c>
      <c r="L12" s="127"/>
    </row>
    <row r="13" spans="1:12" x14ac:dyDescent="0.2">
      <c r="A13" s="127" t="s">
        <v>66</v>
      </c>
      <c r="B13" s="127" t="s">
        <v>67</v>
      </c>
      <c r="C13" s="127" t="s">
        <v>68</v>
      </c>
      <c r="D13" s="127" t="s">
        <v>662</v>
      </c>
      <c r="E13" s="127"/>
      <c r="F13" s="127">
        <v>143.77635000000001</v>
      </c>
      <c r="G13" s="127">
        <v>146.24896000000001</v>
      </c>
      <c r="H13" s="127">
        <v>144.36707999999999</v>
      </c>
      <c r="I13" s="127">
        <v>140.90868</v>
      </c>
      <c r="J13" s="127">
        <v>143.95454000000001</v>
      </c>
      <c r="K13" s="127">
        <v>142.59868</v>
      </c>
      <c r="L13" s="127"/>
    </row>
    <row r="14" spans="1:12" x14ac:dyDescent="0.2">
      <c r="A14" s="127" t="s">
        <v>71</v>
      </c>
      <c r="B14" s="127" t="s">
        <v>72</v>
      </c>
      <c r="C14" s="127" t="s">
        <v>73</v>
      </c>
      <c r="D14" s="127" t="s">
        <v>663</v>
      </c>
      <c r="E14" s="127"/>
      <c r="F14" s="127">
        <v>1.9558</v>
      </c>
      <c r="G14" s="127"/>
      <c r="H14" s="127"/>
      <c r="I14" s="127"/>
      <c r="J14" s="127"/>
      <c r="K14" s="127"/>
      <c r="L14" s="127"/>
    </row>
    <row r="15" spans="1:12" x14ac:dyDescent="0.2">
      <c r="A15" s="127" t="s">
        <v>76</v>
      </c>
      <c r="B15" s="127" t="s">
        <v>77</v>
      </c>
      <c r="C15" s="127" t="s">
        <v>78</v>
      </c>
      <c r="D15" s="127" t="s">
        <v>664</v>
      </c>
      <c r="E15" s="127"/>
      <c r="F15" s="127">
        <v>0.44330000000000003</v>
      </c>
      <c r="G15" s="127">
        <v>0.45118999999999998</v>
      </c>
      <c r="H15" s="127">
        <v>0.44544</v>
      </c>
      <c r="I15" s="127">
        <v>0.43480999999999997</v>
      </c>
      <c r="J15" s="127">
        <v>0.44161</v>
      </c>
      <c r="K15" s="127">
        <v>0.43796000000000002</v>
      </c>
      <c r="L15" s="127"/>
    </row>
    <row r="16" spans="1:12" x14ac:dyDescent="0.2">
      <c r="A16" s="127" t="s">
        <v>81</v>
      </c>
      <c r="B16" s="127" t="s">
        <v>82</v>
      </c>
      <c r="C16" s="127" t="s">
        <v>83</v>
      </c>
      <c r="D16" s="127" t="s">
        <v>665</v>
      </c>
      <c r="E16" s="127"/>
      <c r="F16" s="127">
        <v>3482.4360000000001</v>
      </c>
      <c r="G16" s="127">
        <v>3541.3389999999999</v>
      </c>
      <c r="H16" s="127">
        <v>3503.5155</v>
      </c>
      <c r="I16" s="127">
        <v>3419.4050000000002</v>
      </c>
      <c r="J16" s="127">
        <v>3484.6695</v>
      </c>
      <c r="K16" s="127">
        <v>3463.2370000000001</v>
      </c>
      <c r="L16" s="127"/>
    </row>
    <row r="17" spans="1:12" x14ac:dyDescent="0.2">
      <c r="A17" s="127" t="s">
        <v>85</v>
      </c>
      <c r="B17" s="127" t="s">
        <v>86</v>
      </c>
      <c r="C17" s="127" t="s">
        <v>87</v>
      </c>
      <c r="D17" s="127" t="s">
        <v>666</v>
      </c>
      <c r="E17" s="127"/>
      <c r="F17" s="127">
        <v>1.1757</v>
      </c>
      <c r="G17" s="127">
        <v>1.1968000000000001</v>
      </c>
      <c r="H17" s="127">
        <v>1.1814</v>
      </c>
      <c r="I17" s="127">
        <v>1.1484000000000001</v>
      </c>
      <c r="J17" s="127">
        <v>1.1706000000000001</v>
      </c>
      <c r="K17" s="127">
        <v>1.1617</v>
      </c>
      <c r="L17" s="127"/>
    </row>
    <row r="18" spans="1:12" x14ac:dyDescent="0.2">
      <c r="A18" s="127" t="s">
        <v>88</v>
      </c>
      <c r="B18" s="127" t="s">
        <v>89</v>
      </c>
      <c r="C18" s="127" t="s">
        <v>90</v>
      </c>
      <c r="D18" s="127" t="s">
        <v>667</v>
      </c>
      <c r="E18" s="127"/>
      <c r="F18" s="127">
        <v>1.5135000000000001</v>
      </c>
      <c r="G18" s="127">
        <v>1.5089999999999999</v>
      </c>
      <c r="H18" s="127">
        <v>1.4924500000000001</v>
      </c>
      <c r="I18" s="127">
        <v>1.4836499999999999</v>
      </c>
      <c r="J18" s="127">
        <v>1.4954000000000001</v>
      </c>
      <c r="K18" s="127">
        <v>1.48505</v>
      </c>
      <c r="L18" s="127"/>
    </row>
    <row r="19" spans="1:12" x14ac:dyDescent="0.2">
      <c r="A19" s="127" t="s">
        <v>93</v>
      </c>
      <c r="B19" s="127" t="s">
        <v>94</v>
      </c>
      <c r="C19" s="127" t="s">
        <v>95</v>
      </c>
      <c r="D19" s="127" t="s">
        <v>668</v>
      </c>
      <c r="E19" s="127"/>
      <c r="F19" s="127">
        <v>8.1534800000000001</v>
      </c>
      <c r="G19" s="127">
        <v>8.2998100000000008</v>
      </c>
      <c r="H19" s="127">
        <v>8.1812000000000005</v>
      </c>
      <c r="I19" s="127">
        <v>7.9526700000000003</v>
      </c>
      <c r="J19" s="127">
        <v>8.1064100000000003</v>
      </c>
      <c r="K19" s="127">
        <v>8.0563900000000004</v>
      </c>
      <c r="L19" s="127"/>
    </row>
    <row r="20" spans="1:12" x14ac:dyDescent="0.2">
      <c r="A20" s="127" t="s">
        <v>98</v>
      </c>
      <c r="B20" s="127" t="s">
        <v>99</v>
      </c>
      <c r="C20" s="127" t="s">
        <v>100</v>
      </c>
      <c r="D20" s="127" t="s">
        <v>669</v>
      </c>
      <c r="E20" s="127" t="s">
        <v>670</v>
      </c>
      <c r="F20" s="127">
        <v>6.4928999999999997</v>
      </c>
      <c r="G20" s="127">
        <v>6.2011000000000003</v>
      </c>
      <c r="H20" s="127">
        <v>6.0556000000000001</v>
      </c>
      <c r="I20" s="127">
        <v>6.0179</v>
      </c>
      <c r="J20" s="127">
        <v>5.8358999999999996</v>
      </c>
      <c r="K20" s="127">
        <v>5.8928000000000003</v>
      </c>
      <c r="L20" s="127"/>
    </row>
    <row r="21" spans="1:12" x14ac:dyDescent="0.2">
      <c r="A21" s="127" t="s">
        <v>102</v>
      </c>
      <c r="B21" s="127" t="s">
        <v>103</v>
      </c>
      <c r="C21" s="127" t="s">
        <v>104</v>
      </c>
      <c r="D21" s="127" t="s">
        <v>671</v>
      </c>
      <c r="E21" s="127"/>
      <c r="F21" s="127">
        <v>1.1757</v>
      </c>
      <c r="G21" s="127">
        <v>1.1968000000000001</v>
      </c>
      <c r="H21" s="127">
        <v>1.1814</v>
      </c>
      <c r="I21" s="127">
        <v>1.1484000000000001</v>
      </c>
      <c r="J21" s="127">
        <v>1.1706000000000001</v>
      </c>
      <c r="K21" s="127">
        <v>1.1617</v>
      </c>
      <c r="L21" s="127"/>
    </row>
    <row r="22" spans="1:12" x14ac:dyDescent="0.2">
      <c r="A22" s="127" t="s">
        <v>106</v>
      </c>
      <c r="B22" s="127" t="s">
        <v>107</v>
      </c>
      <c r="C22" s="127" t="s">
        <v>108</v>
      </c>
      <c r="D22" s="127" t="s">
        <v>672</v>
      </c>
      <c r="E22" s="127"/>
      <c r="F22" s="127">
        <v>105.58</v>
      </c>
      <c r="G22" s="127">
        <v>110.00700000000001</v>
      </c>
      <c r="H22" s="127">
        <v>107.42100000000001</v>
      </c>
      <c r="I22" s="127">
        <v>108.76860000000001</v>
      </c>
      <c r="J22" s="127">
        <v>111.03149999999999</v>
      </c>
      <c r="K22" s="127">
        <v>111.1705</v>
      </c>
      <c r="L22" s="127"/>
    </row>
    <row r="23" spans="1:12" x14ac:dyDescent="0.2">
      <c r="A23" s="127" t="s">
        <v>110</v>
      </c>
      <c r="B23" s="127" t="s">
        <v>111</v>
      </c>
      <c r="C23" s="127" t="s">
        <v>112</v>
      </c>
      <c r="D23" s="127" t="s">
        <v>673</v>
      </c>
      <c r="E23" s="127"/>
      <c r="F23" s="127">
        <v>16.534389999999998</v>
      </c>
      <c r="G23" s="127">
        <v>15.59539</v>
      </c>
      <c r="H23" s="127">
        <v>16.200890000000001</v>
      </c>
      <c r="I23" s="127">
        <v>15.79954</v>
      </c>
      <c r="J23" s="127">
        <v>15.75299</v>
      </c>
      <c r="K23" s="127">
        <v>15.5739</v>
      </c>
      <c r="L23" s="127"/>
    </row>
    <row r="24" spans="1:12" x14ac:dyDescent="0.2">
      <c r="A24" s="127" t="s">
        <v>113</v>
      </c>
      <c r="B24" s="127" t="s">
        <v>114</v>
      </c>
      <c r="C24" s="127" t="s">
        <v>115</v>
      </c>
      <c r="D24" s="127" t="s">
        <v>674</v>
      </c>
      <c r="E24" s="127"/>
      <c r="F24" s="127">
        <v>3.4187500000000002</v>
      </c>
      <c r="G24" s="127">
        <v>3.3988999999999998</v>
      </c>
      <c r="H24" s="127">
        <v>3.3865500000000002</v>
      </c>
      <c r="I24" s="127">
        <v>3.4212500000000001</v>
      </c>
      <c r="J24" s="127">
        <v>3.3126000000000002</v>
      </c>
      <c r="K24" s="127">
        <v>3.1970999999999998</v>
      </c>
      <c r="L24" s="127"/>
    </row>
    <row r="25" spans="1:12" x14ac:dyDescent="0.2">
      <c r="A25" s="127" t="s">
        <v>117</v>
      </c>
      <c r="B25" s="127" t="s">
        <v>118</v>
      </c>
      <c r="C25" s="127" t="s">
        <v>119</v>
      </c>
      <c r="D25" s="127" t="s">
        <v>675</v>
      </c>
      <c r="E25" s="127"/>
      <c r="F25" s="127">
        <v>2.3645700000000001</v>
      </c>
      <c r="G25" s="127">
        <v>2.407</v>
      </c>
      <c r="H25" s="127">
        <v>2.3760300000000001</v>
      </c>
      <c r="I25" s="127">
        <v>2.30966</v>
      </c>
      <c r="J25" s="127">
        <v>2.3543099999999999</v>
      </c>
      <c r="K25" s="127">
        <v>2.3364099999999999</v>
      </c>
      <c r="L25" s="127"/>
    </row>
    <row r="26" spans="1:12" x14ac:dyDescent="0.2">
      <c r="A26" s="127" t="s">
        <v>120</v>
      </c>
      <c r="B26" s="127" t="s">
        <v>121</v>
      </c>
      <c r="C26" s="127" t="s">
        <v>122</v>
      </c>
      <c r="D26" s="127" t="s">
        <v>676</v>
      </c>
      <c r="E26" s="127"/>
      <c r="F26" s="127">
        <v>1.6104000000000001</v>
      </c>
      <c r="G26" s="127">
        <v>1.6186</v>
      </c>
      <c r="H26" s="127">
        <v>1.6154999999999999</v>
      </c>
      <c r="I26" s="127">
        <v>1.5987</v>
      </c>
      <c r="J26" s="127">
        <v>1.6007</v>
      </c>
      <c r="K26" s="127">
        <v>1.6093999999999999</v>
      </c>
      <c r="L26" s="127"/>
    </row>
    <row r="27" spans="1:12" x14ac:dyDescent="0.2">
      <c r="A27" s="127" t="s">
        <v>123</v>
      </c>
      <c r="B27" s="127" t="s">
        <v>124</v>
      </c>
      <c r="C27" s="127" t="s">
        <v>125</v>
      </c>
      <c r="D27" s="127" t="s">
        <v>677</v>
      </c>
      <c r="E27" s="127"/>
      <c r="F27" s="127">
        <v>2548.7449999999999</v>
      </c>
      <c r="G27" s="127">
        <v>2746.44</v>
      </c>
      <c r="H27" s="127">
        <v>2658.1350000000002</v>
      </c>
      <c r="I27" s="127">
        <v>2664.86</v>
      </c>
      <c r="J27" s="127">
        <v>2729.0149999999999</v>
      </c>
      <c r="K27" s="127">
        <v>2656.5549999999998</v>
      </c>
      <c r="L27" s="127"/>
    </row>
    <row r="28" spans="1:12" x14ac:dyDescent="0.2">
      <c r="A28" s="127" t="s">
        <v>126</v>
      </c>
      <c r="B28" s="127" t="s">
        <v>127</v>
      </c>
      <c r="C28" s="127" t="s">
        <v>128</v>
      </c>
      <c r="D28" s="127" t="s">
        <v>678</v>
      </c>
      <c r="E28" s="127" t="s">
        <v>679</v>
      </c>
      <c r="F28" s="127">
        <v>0.92930000000000001</v>
      </c>
      <c r="G28" s="127">
        <v>0.91820000000000002</v>
      </c>
      <c r="H28" s="127">
        <v>0.91400000000000003</v>
      </c>
      <c r="I28" s="127">
        <v>0.91869999999999996</v>
      </c>
      <c r="J28" s="127">
        <v>0.92359999999999998</v>
      </c>
      <c r="K28" s="127">
        <v>0.91669999999999996</v>
      </c>
      <c r="L28" s="127"/>
    </row>
    <row r="29" spans="1:12" x14ac:dyDescent="0.2">
      <c r="A29" s="127" t="s">
        <v>129</v>
      </c>
      <c r="B29" s="127" t="s">
        <v>130</v>
      </c>
      <c r="C29" s="127" t="s">
        <v>131</v>
      </c>
      <c r="D29" s="127" t="s">
        <v>680</v>
      </c>
      <c r="E29" s="127"/>
      <c r="F29" s="127">
        <v>1075.7655</v>
      </c>
      <c r="G29" s="127">
        <v>1036.00992</v>
      </c>
      <c r="H29" s="127">
        <v>1012.6310999999999</v>
      </c>
      <c r="I29" s="127">
        <v>1060.22011</v>
      </c>
      <c r="J29" s="127">
        <v>1040.6282799999999</v>
      </c>
      <c r="K29" s="127">
        <v>1038.65274</v>
      </c>
      <c r="L29" s="127"/>
    </row>
    <row r="30" spans="1:12" x14ac:dyDescent="0.2">
      <c r="A30" s="127" t="s">
        <v>132</v>
      </c>
      <c r="B30" s="127" t="s">
        <v>133</v>
      </c>
      <c r="C30" s="127" t="s">
        <v>134</v>
      </c>
      <c r="D30" s="127" t="s">
        <v>681</v>
      </c>
      <c r="E30" s="127" t="s">
        <v>682</v>
      </c>
      <c r="F30" s="127">
        <v>8.2216000000000005</v>
      </c>
      <c r="G30" s="127">
        <v>8.3132000000000001</v>
      </c>
      <c r="H30" s="127">
        <v>8.0823</v>
      </c>
      <c r="I30" s="127">
        <v>7.9370000000000003</v>
      </c>
      <c r="J30" s="127">
        <v>7.9992999999999999</v>
      </c>
      <c r="K30" s="127">
        <v>7.8761999999999999</v>
      </c>
      <c r="L30" s="127"/>
    </row>
    <row r="31" spans="1:12" x14ac:dyDescent="0.2">
      <c r="A31" s="127" t="s">
        <v>137</v>
      </c>
      <c r="B31" s="127" t="s">
        <v>138</v>
      </c>
      <c r="C31" s="127" t="s">
        <v>139</v>
      </c>
      <c r="D31" s="127" t="s">
        <v>683</v>
      </c>
      <c r="E31" s="127" t="s">
        <v>684</v>
      </c>
      <c r="F31" s="127">
        <v>4406.8763099999996</v>
      </c>
      <c r="G31" s="127">
        <v>4395.7805799999996</v>
      </c>
      <c r="H31" s="127">
        <v>4355.8217999999997</v>
      </c>
      <c r="I31" s="127">
        <v>4219.3881199999996</v>
      </c>
      <c r="J31" s="127">
        <v>4218.8424000000005</v>
      </c>
      <c r="K31" s="127">
        <v>4216.1461900000004</v>
      </c>
      <c r="L31" s="127"/>
    </row>
    <row r="32" spans="1:12" x14ac:dyDescent="0.2">
      <c r="A32" s="127" t="s">
        <v>143</v>
      </c>
      <c r="B32" s="127" t="s">
        <v>144</v>
      </c>
      <c r="C32" s="127" t="s">
        <v>145</v>
      </c>
      <c r="D32" s="127" t="s">
        <v>685</v>
      </c>
      <c r="E32" s="127"/>
      <c r="F32" s="127">
        <v>583.72329000000002</v>
      </c>
      <c r="G32" s="127">
        <v>592.11680000000001</v>
      </c>
      <c r="H32" s="127">
        <v>561.13547000000005</v>
      </c>
      <c r="I32" s="127">
        <v>534.03471000000002</v>
      </c>
      <c r="J32" s="127">
        <v>532.53521000000001</v>
      </c>
      <c r="K32" s="127">
        <v>527.44083999999998</v>
      </c>
      <c r="L32" s="127"/>
    </row>
    <row r="33" spans="1:12" x14ac:dyDescent="0.2">
      <c r="A33" s="127" t="s">
        <v>146</v>
      </c>
      <c r="B33" s="127" t="s">
        <v>147</v>
      </c>
      <c r="C33" s="127" t="s">
        <v>148</v>
      </c>
      <c r="D33" s="127" t="s">
        <v>686</v>
      </c>
      <c r="E33" s="127"/>
      <c r="F33" s="127">
        <v>28.254000000000001</v>
      </c>
      <c r="G33" s="127">
        <v>28.689599999999999</v>
      </c>
      <c r="H33" s="127">
        <v>28.345199999999998</v>
      </c>
      <c r="I33" s="127">
        <v>27.623999999999999</v>
      </c>
      <c r="J33" s="127">
        <v>28.11</v>
      </c>
      <c r="K33" s="127">
        <v>27.9024</v>
      </c>
      <c r="L33" s="127"/>
    </row>
    <row r="34" spans="1:12" x14ac:dyDescent="0.2">
      <c r="A34" s="127" t="s">
        <v>149</v>
      </c>
      <c r="B34" s="127" t="s">
        <v>150</v>
      </c>
      <c r="C34" s="127" t="s">
        <v>151</v>
      </c>
      <c r="D34" s="127" t="s">
        <v>687</v>
      </c>
      <c r="E34" s="127"/>
      <c r="F34" s="127">
        <v>110.265</v>
      </c>
      <c r="G34" s="127">
        <v>110.265</v>
      </c>
      <c r="H34" s="127">
        <v>110.265</v>
      </c>
      <c r="I34" s="127">
        <v>110.265</v>
      </c>
      <c r="J34" s="127">
        <v>110.265</v>
      </c>
      <c r="K34" s="127">
        <v>110.265</v>
      </c>
      <c r="L34" s="127"/>
    </row>
    <row r="35" spans="1:12" x14ac:dyDescent="0.2">
      <c r="A35" s="127" t="s">
        <v>152</v>
      </c>
      <c r="B35" s="127" t="s">
        <v>153</v>
      </c>
      <c r="C35" s="127" t="s">
        <v>154</v>
      </c>
      <c r="D35" s="127" t="s">
        <v>688</v>
      </c>
      <c r="E35" s="127"/>
      <c r="F35" s="127">
        <v>24.254999999999999</v>
      </c>
      <c r="G35" s="127">
        <v>24.335000000000001</v>
      </c>
      <c r="H35" s="127">
        <v>24.245999999999999</v>
      </c>
      <c r="I35" s="127">
        <v>24.555</v>
      </c>
      <c r="J35" s="127">
        <v>24.382000000000001</v>
      </c>
      <c r="K35" s="127">
        <v>24.292999999999999</v>
      </c>
      <c r="L35" s="127"/>
    </row>
    <row r="36" spans="1:12" x14ac:dyDescent="0.2">
      <c r="A36" s="127" t="s">
        <v>155</v>
      </c>
      <c r="B36" s="127" t="s">
        <v>156</v>
      </c>
      <c r="C36" s="127" t="s">
        <v>157</v>
      </c>
      <c r="D36" s="127" t="s">
        <v>689</v>
      </c>
      <c r="E36" s="127"/>
      <c r="F36" s="127">
        <v>209.36277999999999</v>
      </c>
      <c r="G36" s="127">
        <v>213.12016</v>
      </c>
      <c r="H36" s="127">
        <v>210.37781000000001</v>
      </c>
      <c r="I36" s="127">
        <v>204.50133</v>
      </c>
      <c r="J36" s="127">
        <v>208.4546</v>
      </c>
      <c r="K36" s="127">
        <v>206.86973</v>
      </c>
      <c r="L36" s="127"/>
    </row>
    <row r="37" spans="1:12" x14ac:dyDescent="0.2">
      <c r="A37" s="127" t="s">
        <v>158</v>
      </c>
      <c r="B37" s="127" t="s">
        <v>159</v>
      </c>
      <c r="C37" s="127" t="s">
        <v>160</v>
      </c>
      <c r="D37" s="127" t="s">
        <v>690</v>
      </c>
      <c r="E37" s="127" t="s">
        <v>691</v>
      </c>
      <c r="F37" s="127">
        <v>7.4688999999999997</v>
      </c>
      <c r="G37" s="127">
        <v>7.4668000000000001</v>
      </c>
      <c r="H37" s="127">
        <v>7.4718999999999998</v>
      </c>
      <c r="I37" s="127">
        <v>7.4726999999999997</v>
      </c>
      <c r="J37" s="127">
        <v>7.4726999999999997</v>
      </c>
      <c r="K37" s="127">
        <v>7.4729000000000001</v>
      </c>
      <c r="L37" s="127"/>
    </row>
    <row r="38" spans="1:12" x14ac:dyDescent="0.2">
      <c r="A38" s="127" t="s">
        <v>161</v>
      </c>
      <c r="B38" s="127" t="s">
        <v>162</v>
      </c>
      <c r="C38" s="127" t="s">
        <v>163</v>
      </c>
      <c r="D38" s="127" t="s">
        <v>692</v>
      </c>
      <c r="E38" s="127"/>
      <c r="F38" s="127">
        <v>74.107900000000001</v>
      </c>
      <c r="G38" s="127">
        <v>75.106999999999999</v>
      </c>
      <c r="H38" s="127">
        <v>71.453550000000007</v>
      </c>
      <c r="I38" s="127">
        <v>68.726249999999993</v>
      </c>
      <c r="J38" s="127">
        <v>69.197500000000005</v>
      </c>
      <c r="K38" s="127">
        <v>67.814499999999995</v>
      </c>
      <c r="L38" s="127"/>
    </row>
    <row r="39" spans="1:12" x14ac:dyDescent="0.2">
      <c r="A39" s="127" t="s">
        <v>164</v>
      </c>
      <c r="B39" s="127" t="s">
        <v>165</v>
      </c>
      <c r="C39" s="127" t="s">
        <v>166</v>
      </c>
      <c r="D39" s="127" t="s">
        <v>693</v>
      </c>
      <c r="E39" s="127"/>
      <c r="F39" s="127">
        <v>152.37</v>
      </c>
      <c r="G39" s="127">
        <v>154.23124999999999</v>
      </c>
      <c r="H39" s="127">
        <v>153.08770000000001</v>
      </c>
      <c r="I39" s="127">
        <v>153.22749999999999</v>
      </c>
      <c r="J39" s="127">
        <v>155.18</v>
      </c>
      <c r="K39" s="127">
        <v>155.1165</v>
      </c>
      <c r="L39" s="127"/>
    </row>
    <row r="40" spans="1:12" x14ac:dyDescent="0.2">
      <c r="A40" s="127" t="s">
        <v>167</v>
      </c>
      <c r="B40" s="127" t="s">
        <v>168</v>
      </c>
      <c r="C40" s="127" t="s">
        <v>169</v>
      </c>
      <c r="D40" s="127" t="s">
        <v>694</v>
      </c>
      <c r="E40" s="127"/>
      <c r="F40" s="127">
        <v>56.119509999999998</v>
      </c>
      <c r="G40" s="127">
        <v>55.980600000000003</v>
      </c>
      <c r="H40" s="127">
        <v>56.666789999999999</v>
      </c>
      <c r="I40" s="127">
        <v>60.657710000000002</v>
      </c>
      <c r="J40" s="127">
        <v>61.87715</v>
      </c>
      <c r="K40" s="127">
        <v>60.710990000000002</v>
      </c>
      <c r="L40" s="127"/>
    </row>
    <row r="41" spans="1:12" x14ac:dyDescent="0.2">
      <c r="A41" s="127" t="s">
        <v>170</v>
      </c>
      <c r="B41" s="127" t="s">
        <v>171</v>
      </c>
      <c r="C41" s="127" t="s">
        <v>172</v>
      </c>
      <c r="D41" s="127" t="s">
        <v>695</v>
      </c>
      <c r="E41" s="127"/>
      <c r="F41" s="127">
        <v>17.723680000000002</v>
      </c>
      <c r="G41" s="127">
        <v>18.04176</v>
      </c>
      <c r="H41" s="127">
        <v>17.809609999999999</v>
      </c>
      <c r="I41" s="127">
        <v>17.31213</v>
      </c>
      <c r="J41" s="127">
        <v>17.646799999999999</v>
      </c>
      <c r="K41" s="127">
        <v>17.512630000000001</v>
      </c>
      <c r="L41" s="127"/>
    </row>
    <row r="42" spans="1:12" x14ac:dyDescent="0.2">
      <c r="A42" s="127" t="s">
        <v>173</v>
      </c>
      <c r="B42" s="127" t="s">
        <v>174</v>
      </c>
      <c r="C42" s="127" t="s">
        <v>175</v>
      </c>
      <c r="D42" s="127" t="s">
        <v>696</v>
      </c>
      <c r="E42" s="127"/>
      <c r="F42" s="127">
        <v>182.93899999999999</v>
      </c>
      <c r="G42" s="127">
        <v>185.958</v>
      </c>
      <c r="H42" s="127">
        <v>184.86</v>
      </c>
      <c r="I42" s="127">
        <v>180.64500000000001</v>
      </c>
      <c r="J42" s="127">
        <v>184.899</v>
      </c>
      <c r="K42" s="127">
        <v>185.74549999999999</v>
      </c>
      <c r="L42" s="127"/>
    </row>
    <row r="43" spans="1:12" x14ac:dyDescent="0.2">
      <c r="A43" s="127" t="s">
        <v>176</v>
      </c>
      <c r="B43" s="127" t="s">
        <v>177</v>
      </c>
      <c r="C43" s="127" t="s">
        <v>141</v>
      </c>
      <c r="D43" s="127" t="s">
        <v>697</v>
      </c>
      <c r="E43" s="127" t="s">
        <v>698</v>
      </c>
      <c r="F43" s="127">
        <v>1</v>
      </c>
      <c r="G43" s="127">
        <v>1</v>
      </c>
      <c r="H43" s="127">
        <v>1</v>
      </c>
      <c r="I43" s="127">
        <v>1</v>
      </c>
      <c r="J43" s="127">
        <v>1</v>
      </c>
      <c r="K43" s="127">
        <v>1</v>
      </c>
      <c r="L43" s="127"/>
    </row>
    <row r="44" spans="1:12" x14ac:dyDescent="0.2">
      <c r="A44" s="127" t="s">
        <v>178</v>
      </c>
      <c r="B44" s="127" t="s">
        <v>179</v>
      </c>
      <c r="C44" s="127" t="s">
        <v>180</v>
      </c>
      <c r="D44" s="127" t="s">
        <v>699</v>
      </c>
      <c r="E44" s="127"/>
      <c r="F44" s="127">
        <v>2.6749900000000002</v>
      </c>
      <c r="G44" s="127">
        <v>2.6212</v>
      </c>
      <c r="H44" s="127">
        <v>2.5891600000000001</v>
      </c>
      <c r="I44" s="127">
        <v>2.5981800000000002</v>
      </c>
      <c r="J44" s="127">
        <v>2.5733100000000002</v>
      </c>
      <c r="K44" s="127">
        <v>2.5588099999999998</v>
      </c>
      <c r="L44" s="127"/>
    </row>
    <row r="45" spans="1:12" x14ac:dyDescent="0.2">
      <c r="A45" s="127" t="s">
        <v>181</v>
      </c>
      <c r="B45" s="127" t="s">
        <v>182</v>
      </c>
      <c r="C45" s="127" t="s">
        <v>183</v>
      </c>
      <c r="D45" s="127" t="s">
        <v>700</v>
      </c>
      <c r="E45" s="127"/>
      <c r="F45" s="127">
        <v>0.87119999999999997</v>
      </c>
      <c r="G45" s="127">
        <v>0.86619999999999997</v>
      </c>
      <c r="H45" s="127">
        <v>0.87190000000000001</v>
      </c>
      <c r="I45" s="127">
        <v>0.86802999999999997</v>
      </c>
      <c r="J45" s="127">
        <v>0.86643000000000003</v>
      </c>
      <c r="K45" s="127">
        <v>0.86665000000000003</v>
      </c>
      <c r="L45" s="127"/>
    </row>
    <row r="46" spans="1:12" x14ac:dyDescent="0.2">
      <c r="A46" s="127" t="s">
        <v>184</v>
      </c>
      <c r="B46" s="127" t="s">
        <v>185</v>
      </c>
      <c r="C46" s="127" t="s">
        <v>142</v>
      </c>
      <c r="D46" s="127" t="s">
        <v>701</v>
      </c>
      <c r="E46" s="127" t="s">
        <v>702</v>
      </c>
      <c r="F46" s="127">
        <v>0.87119999999999997</v>
      </c>
      <c r="G46" s="127">
        <v>0.86619999999999997</v>
      </c>
      <c r="H46" s="127">
        <v>0.87190000000000001</v>
      </c>
      <c r="I46" s="127">
        <v>0.86802999999999997</v>
      </c>
      <c r="J46" s="127">
        <v>0.86643000000000003</v>
      </c>
      <c r="K46" s="127">
        <v>0.86665000000000003</v>
      </c>
      <c r="L46" s="127"/>
    </row>
    <row r="47" spans="1:12" x14ac:dyDescent="0.2">
      <c r="A47" s="127" t="s">
        <v>186</v>
      </c>
      <c r="B47" s="127" t="s">
        <v>187</v>
      </c>
      <c r="C47" s="127" t="s">
        <v>188</v>
      </c>
      <c r="D47" s="127" t="s">
        <v>703</v>
      </c>
      <c r="E47" s="127"/>
      <c r="F47" s="127">
        <v>3.1646000000000001</v>
      </c>
      <c r="G47" s="127">
        <v>3.2115</v>
      </c>
      <c r="H47" s="127">
        <v>3.1545999999999998</v>
      </c>
      <c r="I47" s="127">
        <v>3.1095000000000002</v>
      </c>
      <c r="J47" s="127">
        <v>3.1539999999999999</v>
      </c>
      <c r="K47" s="127">
        <v>3.1066500000000001</v>
      </c>
      <c r="L47" s="127"/>
    </row>
    <row r="48" spans="1:12" x14ac:dyDescent="0.2">
      <c r="A48" s="127" t="s">
        <v>189</v>
      </c>
      <c r="B48" s="127" t="s">
        <v>190</v>
      </c>
      <c r="C48" s="127" t="s">
        <v>191</v>
      </c>
      <c r="D48" s="127" t="s">
        <v>704</v>
      </c>
      <c r="E48" s="127"/>
      <c r="F48" s="127">
        <v>12.920349999999999</v>
      </c>
      <c r="G48" s="127">
        <v>13.059749999999999</v>
      </c>
      <c r="H48" s="127">
        <v>12.578150000000001</v>
      </c>
      <c r="I48" s="127">
        <v>12.6121</v>
      </c>
      <c r="J48" s="127">
        <v>13.05945</v>
      </c>
      <c r="K48" s="127">
        <v>13.555949999999999</v>
      </c>
      <c r="L48" s="127"/>
    </row>
    <row r="49" spans="1:12" x14ac:dyDescent="0.2">
      <c r="A49" s="127" t="s">
        <v>192</v>
      </c>
      <c r="B49" s="127" t="s">
        <v>193</v>
      </c>
      <c r="C49" s="127" t="s">
        <v>194</v>
      </c>
      <c r="D49" s="127" t="s">
        <v>705</v>
      </c>
      <c r="E49" s="127"/>
      <c r="F49" s="127">
        <v>0.87119999999999997</v>
      </c>
      <c r="G49" s="127">
        <v>0.86619999999999997</v>
      </c>
      <c r="H49" s="127">
        <v>0.87190000000000001</v>
      </c>
      <c r="I49" s="127">
        <v>0.86802999999999997</v>
      </c>
      <c r="J49" s="127">
        <v>0.86643000000000003</v>
      </c>
      <c r="K49" s="127">
        <v>0.86665000000000003</v>
      </c>
      <c r="L49" s="127"/>
    </row>
    <row r="50" spans="1:12" x14ac:dyDescent="0.2">
      <c r="A50" s="127" t="s">
        <v>195</v>
      </c>
      <c r="B50" s="127" t="s">
        <v>196</v>
      </c>
      <c r="C50" s="127" t="s">
        <v>197</v>
      </c>
      <c r="D50" s="127" t="s">
        <v>706</v>
      </c>
      <c r="E50" s="127"/>
      <c r="F50" s="127">
        <v>87</v>
      </c>
      <c r="G50" s="127">
        <v>88.61</v>
      </c>
      <c r="H50" s="127">
        <v>87.545000000000002</v>
      </c>
      <c r="I50" s="127">
        <v>85.375</v>
      </c>
      <c r="J50" s="127">
        <v>86.85</v>
      </c>
      <c r="K50" s="127">
        <v>86.265000000000001</v>
      </c>
      <c r="L50" s="127"/>
    </row>
    <row r="51" spans="1:12" x14ac:dyDescent="0.2">
      <c r="A51" s="127" t="s">
        <v>198</v>
      </c>
      <c r="B51" s="127" t="s">
        <v>199</v>
      </c>
      <c r="C51" s="127" t="s">
        <v>200</v>
      </c>
      <c r="D51" s="127" t="s">
        <v>707</v>
      </c>
      <c r="E51" s="127"/>
      <c r="F51" s="127">
        <v>10292.11</v>
      </c>
      <c r="G51" s="127">
        <v>10489.64</v>
      </c>
      <c r="H51" s="127">
        <v>10358.405000000001</v>
      </c>
      <c r="I51" s="127">
        <v>10092.549999999999</v>
      </c>
      <c r="J51" s="127">
        <v>10277.725</v>
      </c>
      <c r="K51" s="127">
        <v>10189.615</v>
      </c>
      <c r="L51" s="127"/>
    </row>
    <row r="52" spans="1:12" x14ac:dyDescent="0.2">
      <c r="A52" s="127" t="s">
        <v>201</v>
      </c>
      <c r="B52" s="127" t="s">
        <v>202</v>
      </c>
      <c r="C52" s="127" t="s">
        <v>203</v>
      </c>
      <c r="D52" s="127" t="s">
        <v>708</v>
      </c>
      <c r="E52" s="127"/>
      <c r="F52" s="127">
        <v>9.0099800000000005</v>
      </c>
      <c r="G52" s="127">
        <v>9.1830499999999997</v>
      </c>
      <c r="H52" s="127">
        <v>9.0648800000000005</v>
      </c>
      <c r="I52" s="127">
        <v>8.7944499999999994</v>
      </c>
      <c r="J52" s="127">
        <v>8.9433799999999994</v>
      </c>
      <c r="K52" s="127">
        <v>8.8579600000000003</v>
      </c>
      <c r="L52" s="127"/>
    </row>
    <row r="53" spans="1:12" x14ac:dyDescent="0.2">
      <c r="A53" s="127" t="s">
        <v>204</v>
      </c>
      <c r="B53" s="127" t="s">
        <v>205</v>
      </c>
      <c r="C53" s="127" t="s">
        <v>206</v>
      </c>
      <c r="D53" s="127" t="s">
        <v>709</v>
      </c>
      <c r="E53" s="127"/>
      <c r="F53" s="127">
        <v>246.29499999999999</v>
      </c>
      <c r="G53" s="127">
        <v>250.095</v>
      </c>
      <c r="H53" s="127">
        <v>247.065</v>
      </c>
      <c r="I53" s="127">
        <v>240.80500000000001</v>
      </c>
      <c r="J53" s="127">
        <v>245.04499999999999</v>
      </c>
      <c r="K53" s="127">
        <v>243.20500000000001</v>
      </c>
      <c r="L53" s="127"/>
    </row>
    <row r="54" spans="1:12" x14ac:dyDescent="0.2">
      <c r="A54" s="127" t="s">
        <v>207</v>
      </c>
      <c r="B54" s="127" t="s">
        <v>208</v>
      </c>
      <c r="C54" s="127" t="s">
        <v>209</v>
      </c>
      <c r="D54" s="127" t="s">
        <v>710</v>
      </c>
      <c r="E54" s="127"/>
      <c r="F54" s="127">
        <v>9.1510999999999996</v>
      </c>
      <c r="G54" s="127">
        <v>9.3407</v>
      </c>
      <c r="H54" s="127">
        <v>9.2416999999999998</v>
      </c>
      <c r="I54" s="127">
        <v>8.9969000000000001</v>
      </c>
      <c r="J54" s="127">
        <v>9.1736000000000004</v>
      </c>
      <c r="K54" s="127">
        <v>9.1014999999999997</v>
      </c>
      <c r="L54" s="127"/>
    </row>
    <row r="55" spans="1:12" x14ac:dyDescent="0.2">
      <c r="A55" s="127" t="s">
        <v>210</v>
      </c>
      <c r="B55" s="127" t="s">
        <v>211</v>
      </c>
      <c r="C55" s="127" t="s">
        <v>212</v>
      </c>
      <c r="D55" s="127" t="s">
        <v>711</v>
      </c>
      <c r="E55" s="127"/>
      <c r="F55" s="127">
        <v>30.995100000000001</v>
      </c>
      <c r="G55" s="127">
        <v>31.58361</v>
      </c>
      <c r="H55" s="127">
        <v>31.26315</v>
      </c>
      <c r="I55" s="127">
        <v>30.491569999999999</v>
      </c>
      <c r="J55" s="127">
        <v>31.116479999999999</v>
      </c>
      <c r="K55" s="127">
        <v>30.912430000000001</v>
      </c>
      <c r="L55" s="127"/>
    </row>
    <row r="56" spans="1:12" x14ac:dyDescent="0.2">
      <c r="A56" s="127" t="s">
        <v>213</v>
      </c>
      <c r="B56" s="127" t="s">
        <v>214</v>
      </c>
      <c r="C56" s="127" t="s">
        <v>215</v>
      </c>
      <c r="D56" s="127" t="s">
        <v>712</v>
      </c>
      <c r="E56" s="127"/>
      <c r="F56" s="127">
        <v>153.86974000000001</v>
      </c>
      <c r="G56" s="127">
        <v>156.7346</v>
      </c>
      <c r="H56" s="127">
        <v>154.88154</v>
      </c>
      <c r="I56" s="127">
        <v>150.72749999999999</v>
      </c>
      <c r="J56" s="127">
        <v>153.31934000000001</v>
      </c>
      <c r="K56" s="127">
        <v>152.12461999999999</v>
      </c>
      <c r="L56" s="127"/>
    </row>
    <row r="57" spans="1:12" x14ac:dyDescent="0.2">
      <c r="A57" s="127" t="s">
        <v>216</v>
      </c>
      <c r="B57" s="127" t="s">
        <v>217</v>
      </c>
      <c r="C57" s="127" t="s">
        <v>218</v>
      </c>
      <c r="D57" s="127" t="s">
        <v>713</v>
      </c>
      <c r="E57" s="127"/>
      <c r="F57" s="127">
        <v>385.95</v>
      </c>
      <c r="G57" s="127">
        <v>380.73</v>
      </c>
      <c r="H57" s="127">
        <v>375.2</v>
      </c>
      <c r="I57" s="127">
        <v>389.53</v>
      </c>
      <c r="J57" s="127">
        <v>363.88</v>
      </c>
      <c r="K57" s="127">
        <v>355.28</v>
      </c>
      <c r="L57" s="127"/>
    </row>
    <row r="58" spans="1:12" x14ac:dyDescent="0.2">
      <c r="A58" s="127" t="s">
        <v>219</v>
      </c>
      <c r="B58" s="127" t="s">
        <v>220</v>
      </c>
      <c r="C58" s="127" t="s">
        <v>221</v>
      </c>
      <c r="D58" s="127" t="s">
        <v>714</v>
      </c>
      <c r="E58" s="127"/>
      <c r="F58" s="127">
        <v>19711.02</v>
      </c>
      <c r="G58" s="127">
        <v>20085</v>
      </c>
      <c r="H58" s="127">
        <v>19809.240000000002</v>
      </c>
      <c r="I58" s="127">
        <v>19542.900000000001</v>
      </c>
      <c r="J58" s="127">
        <v>20308.330000000002</v>
      </c>
      <c r="K58" s="127">
        <v>20737.509999999998</v>
      </c>
      <c r="L58" s="127"/>
    </row>
    <row r="59" spans="1:12" x14ac:dyDescent="0.2">
      <c r="A59" s="127" t="s">
        <v>222</v>
      </c>
      <c r="B59" s="127" t="s">
        <v>223</v>
      </c>
      <c r="C59" s="127" t="s">
        <v>224</v>
      </c>
      <c r="D59" s="127" t="s">
        <v>715</v>
      </c>
      <c r="E59" s="127"/>
      <c r="F59" s="127">
        <v>3.7435</v>
      </c>
      <c r="G59" s="127">
        <v>3.6831</v>
      </c>
      <c r="H59" s="127">
        <v>3.6739999999999999</v>
      </c>
      <c r="I59" s="127">
        <v>3.6278000000000001</v>
      </c>
      <c r="J59" s="127">
        <v>3.4655999999999998</v>
      </c>
      <c r="K59" s="127">
        <v>3.2955000000000001</v>
      </c>
      <c r="L59" s="127"/>
    </row>
    <row r="60" spans="1:12" x14ac:dyDescent="0.2">
      <c r="A60" s="127" t="s">
        <v>225</v>
      </c>
      <c r="B60" s="127" t="s">
        <v>226</v>
      </c>
      <c r="C60" s="127" t="s">
        <v>227</v>
      </c>
      <c r="D60" s="127" t="s">
        <v>716</v>
      </c>
      <c r="E60" s="127"/>
      <c r="F60" s="127">
        <v>105.58</v>
      </c>
      <c r="G60" s="127">
        <v>110.00700000000001</v>
      </c>
      <c r="H60" s="127">
        <v>107.42100000000001</v>
      </c>
      <c r="I60" s="127">
        <v>108.76860000000001</v>
      </c>
      <c r="J60" s="127">
        <v>111.03149999999999</v>
      </c>
      <c r="K60" s="127">
        <v>111.1705</v>
      </c>
      <c r="L60" s="127"/>
    </row>
    <row r="61" spans="1:12" x14ac:dyDescent="0.2">
      <c r="A61" s="127" t="s">
        <v>228</v>
      </c>
      <c r="B61" s="127" t="s">
        <v>229</v>
      </c>
      <c r="C61" s="127" t="s">
        <v>230</v>
      </c>
      <c r="D61" s="127" t="s">
        <v>717</v>
      </c>
      <c r="E61" s="127"/>
      <c r="F61" s="127">
        <v>1540.1669999999999</v>
      </c>
      <c r="G61" s="127">
        <v>1567.808</v>
      </c>
      <c r="H61" s="127">
        <v>1547.634</v>
      </c>
      <c r="I61" s="127">
        <v>1504.404</v>
      </c>
      <c r="J61" s="127">
        <v>1533.4860000000001</v>
      </c>
      <c r="K61" s="127">
        <v>1521.827</v>
      </c>
      <c r="L61" s="127"/>
    </row>
    <row r="62" spans="1:12" x14ac:dyDescent="0.2">
      <c r="A62" s="127" t="s">
        <v>231</v>
      </c>
      <c r="B62" s="127" t="s">
        <v>232</v>
      </c>
      <c r="C62" s="127" t="s">
        <v>233</v>
      </c>
      <c r="D62" s="127" t="s">
        <v>718</v>
      </c>
      <c r="E62" s="127" t="s">
        <v>719</v>
      </c>
      <c r="F62" s="127">
        <v>49438.184999999998</v>
      </c>
      <c r="G62" s="127">
        <v>1298677.6000000001</v>
      </c>
      <c r="H62" s="127">
        <v>1548121.9182</v>
      </c>
      <c r="I62" s="127">
        <v>1510787.9556</v>
      </c>
      <c r="J62" s="127">
        <v>1539904.3998</v>
      </c>
      <c r="K62" s="127">
        <v>1558483.2818</v>
      </c>
      <c r="L62" s="127"/>
    </row>
    <row r="63" spans="1:12" x14ac:dyDescent="0.2">
      <c r="A63" s="127" t="s">
        <v>234</v>
      </c>
      <c r="B63" s="127" t="s">
        <v>235</v>
      </c>
      <c r="C63" s="127" t="s">
        <v>236</v>
      </c>
      <c r="D63" s="127" t="s">
        <v>720</v>
      </c>
      <c r="E63" s="127"/>
      <c r="F63" s="127">
        <v>147.19999999999999</v>
      </c>
      <c r="G63" s="127">
        <v>144.80000000000001</v>
      </c>
      <c r="H63" s="127">
        <v>143.30000000000001</v>
      </c>
      <c r="I63" s="127">
        <v>143.4</v>
      </c>
      <c r="J63" s="127">
        <v>143.6</v>
      </c>
      <c r="K63" s="127">
        <v>143.19999999999999</v>
      </c>
      <c r="L63" s="127"/>
    </row>
    <row r="64" spans="1:12" x14ac:dyDescent="0.2">
      <c r="A64" s="127" t="s">
        <v>237</v>
      </c>
      <c r="B64" s="127" t="s">
        <v>238</v>
      </c>
      <c r="C64" s="127" t="s">
        <v>239</v>
      </c>
      <c r="D64" s="127" t="s">
        <v>721</v>
      </c>
      <c r="E64" s="127"/>
      <c r="F64" s="127">
        <v>187.14750000000001</v>
      </c>
      <c r="G64" s="127">
        <v>187.57040000000001</v>
      </c>
      <c r="H64" s="127">
        <v>184.26755</v>
      </c>
      <c r="I64" s="127">
        <v>181.86969999999999</v>
      </c>
      <c r="J64" s="127">
        <v>183.66385</v>
      </c>
      <c r="K64" s="127">
        <v>182.24934999999999</v>
      </c>
      <c r="L64" s="127"/>
    </row>
    <row r="65" spans="1:12" x14ac:dyDescent="0.2">
      <c r="A65" s="127" t="s">
        <v>240</v>
      </c>
      <c r="B65" s="127" t="s">
        <v>241</v>
      </c>
      <c r="C65" s="127" t="s">
        <v>242</v>
      </c>
      <c r="D65" s="127" t="s">
        <v>722</v>
      </c>
      <c r="E65" s="127"/>
      <c r="F65" s="127">
        <v>0.83357000000000003</v>
      </c>
      <c r="G65" s="127">
        <v>0.84853000000000001</v>
      </c>
      <c r="H65" s="127">
        <v>0.83760999999999997</v>
      </c>
      <c r="I65" s="127">
        <v>0.81422000000000005</v>
      </c>
      <c r="J65" s="127">
        <v>0.82996000000000003</v>
      </c>
      <c r="K65" s="127">
        <v>0.82364999999999999</v>
      </c>
      <c r="L65" s="127"/>
    </row>
    <row r="66" spans="1:12" x14ac:dyDescent="0.2">
      <c r="A66" s="127" t="s">
        <v>243</v>
      </c>
      <c r="B66" s="127" t="s">
        <v>244</v>
      </c>
      <c r="C66" s="127" t="s">
        <v>245</v>
      </c>
      <c r="D66" s="127" t="s">
        <v>723</v>
      </c>
      <c r="E66" s="127"/>
      <c r="F66" s="127">
        <v>183.48</v>
      </c>
      <c r="G66" s="127">
        <v>183.48</v>
      </c>
      <c r="H66" s="127">
        <v>184.37</v>
      </c>
      <c r="I66" s="127">
        <v>183.12</v>
      </c>
      <c r="J66" s="127">
        <v>187.05</v>
      </c>
      <c r="K66" s="127">
        <v>185.24</v>
      </c>
      <c r="L66" s="127"/>
    </row>
    <row r="67" spans="1:12" x14ac:dyDescent="0.2">
      <c r="A67" s="127" t="s">
        <v>246</v>
      </c>
      <c r="B67" s="127" t="s">
        <v>247</v>
      </c>
      <c r="C67" s="127" t="s">
        <v>248</v>
      </c>
      <c r="D67" s="127" t="s">
        <v>724</v>
      </c>
      <c r="E67" s="127"/>
      <c r="F67" s="127">
        <v>151.745</v>
      </c>
      <c r="G67" s="127">
        <v>154.20500000000001</v>
      </c>
      <c r="H67" s="127">
        <v>152.29499999999999</v>
      </c>
      <c r="I67" s="127">
        <v>149.63</v>
      </c>
      <c r="J67" s="127">
        <v>151.26499999999999</v>
      </c>
      <c r="K67" s="127">
        <v>150.67500000000001</v>
      </c>
      <c r="L67" s="127"/>
    </row>
    <row r="68" spans="1:12" x14ac:dyDescent="0.2">
      <c r="A68" s="127" t="s">
        <v>249</v>
      </c>
      <c r="B68" s="127" t="s">
        <v>250</v>
      </c>
      <c r="C68" s="127" t="s">
        <v>251</v>
      </c>
      <c r="D68" s="127" t="s">
        <v>725</v>
      </c>
      <c r="E68" s="127"/>
      <c r="F68" s="127">
        <v>102.81749000000001</v>
      </c>
      <c r="G68" s="127">
        <v>104.69146000000001</v>
      </c>
      <c r="H68" s="127">
        <v>103.3725</v>
      </c>
      <c r="I68" s="127">
        <v>100.45876</v>
      </c>
      <c r="J68" s="127">
        <v>102.37815999999999</v>
      </c>
      <c r="K68" s="127">
        <v>101.62221</v>
      </c>
      <c r="L68" s="127"/>
    </row>
    <row r="69" spans="1:12" x14ac:dyDescent="0.2">
      <c r="A69" s="127" t="s">
        <v>252</v>
      </c>
      <c r="B69" s="127" t="s">
        <v>253</v>
      </c>
      <c r="C69" s="127" t="s">
        <v>254</v>
      </c>
      <c r="D69" s="127" t="s">
        <v>726</v>
      </c>
      <c r="E69" s="127"/>
      <c r="F69" s="127">
        <v>4747.5</v>
      </c>
      <c r="G69" s="127">
        <v>4797</v>
      </c>
      <c r="H69" s="127">
        <v>4754.5</v>
      </c>
      <c r="I69" s="127">
        <v>4676.5</v>
      </c>
      <c r="J69" s="127">
        <v>4676.5</v>
      </c>
      <c r="K69" s="127">
        <v>4711.5</v>
      </c>
      <c r="L69" s="127"/>
    </row>
    <row r="70" spans="1:12" x14ac:dyDescent="0.2">
      <c r="A70" s="127" t="s">
        <v>255</v>
      </c>
      <c r="B70" s="127" t="s">
        <v>256</v>
      </c>
      <c r="C70" s="127" t="s">
        <v>257</v>
      </c>
      <c r="D70" s="127" t="s">
        <v>727</v>
      </c>
      <c r="E70" s="127"/>
      <c r="F70" s="127">
        <v>492.61500000000001</v>
      </c>
      <c r="G70" s="127">
        <v>492.61500000000001</v>
      </c>
      <c r="H70" s="127">
        <v>492.61500000000001</v>
      </c>
      <c r="I70" s="127">
        <v>492.61500000000001</v>
      </c>
      <c r="J70" s="127">
        <v>492.61500000000001</v>
      </c>
      <c r="K70" s="127">
        <v>492.61500000000001</v>
      </c>
      <c r="L70" s="127"/>
    </row>
    <row r="71" spans="1:12" x14ac:dyDescent="0.2">
      <c r="A71" s="127" t="s">
        <v>258</v>
      </c>
      <c r="B71" s="127" t="s">
        <v>259</v>
      </c>
      <c r="C71" s="127" t="s">
        <v>260</v>
      </c>
      <c r="D71" s="127" t="s">
        <v>728</v>
      </c>
      <c r="E71" s="127"/>
      <c r="F71" s="127">
        <v>1697.65</v>
      </c>
      <c r="G71" s="127">
        <v>1712.42</v>
      </c>
      <c r="H71" s="127">
        <v>1684.25</v>
      </c>
      <c r="I71" s="127">
        <v>1742.93</v>
      </c>
      <c r="J71" s="127">
        <v>1730.59</v>
      </c>
      <c r="K71" s="127">
        <v>1745.84</v>
      </c>
      <c r="L71" s="127"/>
    </row>
    <row r="72" spans="1:12" x14ac:dyDescent="0.2">
      <c r="A72" s="127" t="s">
        <v>261</v>
      </c>
      <c r="B72" s="127" t="s">
        <v>262</v>
      </c>
      <c r="C72" s="127" t="s">
        <v>263</v>
      </c>
      <c r="D72" s="127" t="s">
        <v>729</v>
      </c>
      <c r="E72" s="127"/>
      <c r="F72" s="127">
        <v>0.36183999999999999</v>
      </c>
      <c r="G72" s="127">
        <v>0.36471999999999999</v>
      </c>
      <c r="H72" s="127">
        <v>0.36092000000000002</v>
      </c>
      <c r="I72" s="127">
        <v>0.35215999999999997</v>
      </c>
      <c r="J72" s="127">
        <v>0.35866999999999999</v>
      </c>
      <c r="K72" s="127">
        <v>0.35629</v>
      </c>
      <c r="L72" s="127"/>
    </row>
    <row r="73" spans="1:12" x14ac:dyDescent="0.2">
      <c r="A73" s="127" t="s">
        <v>264</v>
      </c>
      <c r="B73" s="127" t="s">
        <v>265</v>
      </c>
      <c r="C73" s="127" t="s">
        <v>266</v>
      </c>
      <c r="D73" s="127" t="s">
        <v>730</v>
      </c>
      <c r="E73" s="127"/>
      <c r="F73" s="127">
        <v>0.97582999999999998</v>
      </c>
      <c r="G73" s="127">
        <v>0.99334</v>
      </c>
      <c r="H73" s="127">
        <v>0.98055999999999999</v>
      </c>
      <c r="I73" s="127">
        <v>0.95316999999999996</v>
      </c>
      <c r="J73" s="127">
        <v>0.97160000000000002</v>
      </c>
      <c r="K73" s="127">
        <v>0.96421000000000001</v>
      </c>
      <c r="L73" s="127"/>
    </row>
    <row r="74" spans="1:12" x14ac:dyDescent="0.2">
      <c r="A74" s="127" t="s">
        <v>267</v>
      </c>
      <c r="B74" s="127" t="s">
        <v>268</v>
      </c>
      <c r="C74" s="127" t="s">
        <v>269</v>
      </c>
      <c r="D74" s="127" t="s">
        <v>731</v>
      </c>
      <c r="E74" s="127"/>
      <c r="F74" s="127">
        <v>591.29499999999996</v>
      </c>
      <c r="G74" s="127">
        <v>604.30999999999995</v>
      </c>
      <c r="H74" s="127">
        <v>592.85500000000002</v>
      </c>
      <c r="I74" s="127">
        <v>556.625</v>
      </c>
      <c r="J74" s="127">
        <v>537.12</v>
      </c>
      <c r="K74" s="127">
        <v>557.22500000000002</v>
      </c>
      <c r="L74" s="127"/>
    </row>
    <row r="75" spans="1:12" x14ac:dyDescent="0.2">
      <c r="A75" s="127" t="s">
        <v>270</v>
      </c>
      <c r="B75" s="127" t="s">
        <v>271</v>
      </c>
      <c r="C75" s="127" t="s">
        <v>272</v>
      </c>
      <c r="D75" s="127" t="s">
        <v>732</v>
      </c>
      <c r="E75" s="127"/>
      <c r="F75" s="127">
        <v>25449.794999999998</v>
      </c>
      <c r="G75" s="127">
        <v>25714.27</v>
      </c>
      <c r="H75" s="127">
        <v>25292.21</v>
      </c>
      <c r="I75" s="127">
        <v>25206.92</v>
      </c>
      <c r="J75" s="127">
        <v>25712.47</v>
      </c>
      <c r="K75" s="127">
        <v>25481.884999999998</v>
      </c>
      <c r="L75" s="127"/>
    </row>
    <row r="76" spans="1:12" x14ac:dyDescent="0.2">
      <c r="A76" s="127" t="s">
        <v>273</v>
      </c>
      <c r="B76" s="127" t="s">
        <v>274</v>
      </c>
      <c r="C76" s="127" t="s">
        <v>275</v>
      </c>
      <c r="D76" s="127" t="s">
        <v>733</v>
      </c>
      <c r="E76" s="127"/>
      <c r="F76" s="127">
        <v>105283.935</v>
      </c>
      <c r="G76" s="127">
        <v>107173.44</v>
      </c>
      <c r="H76" s="127">
        <v>105794.37</v>
      </c>
      <c r="I76" s="127">
        <v>102839.22</v>
      </c>
      <c r="J76" s="127">
        <v>104827.23</v>
      </c>
      <c r="K76" s="127">
        <v>104030.235</v>
      </c>
      <c r="L76" s="127"/>
    </row>
    <row r="77" spans="1:12" x14ac:dyDescent="0.2">
      <c r="A77" s="127" t="s">
        <v>276</v>
      </c>
      <c r="B77" s="127" t="s">
        <v>277</v>
      </c>
      <c r="C77" s="127" t="s">
        <v>278</v>
      </c>
      <c r="D77" s="127" t="s">
        <v>734</v>
      </c>
      <c r="E77" s="127"/>
      <c r="F77" s="127">
        <v>364.8005</v>
      </c>
      <c r="G77" s="127">
        <v>370.15550000000002</v>
      </c>
      <c r="H77" s="127">
        <v>365.35750000000002</v>
      </c>
      <c r="I77" s="127">
        <v>362.27749999999997</v>
      </c>
      <c r="J77" s="127">
        <v>373.92149999999998</v>
      </c>
      <c r="K77" s="127">
        <v>381.91399999999999</v>
      </c>
      <c r="L77" s="127"/>
    </row>
    <row r="78" spans="1:12" x14ac:dyDescent="0.2">
      <c r="A78" s="127" t="s">
        <v>279</v>
      </c>
      <c r="B78" s="127" t="s">
        <v>280</v>
      </c>
      <c r="C78" s="127" t="s">
        <v>281</v>
      </c>
      <c r="D78" s="127" t="s">
        <v>735</v>
      </c>
      <c r="E78" s="127"/>
      <c r="F78" s="127">
        <v>208.68674999999999</v>
      </c>
      <c r="G78" s="127">
        <v>221.40799999999999</v>
      </c>
      <c r="H78" s="127">
        <v>216.49154999999999</v>
      </c>
      <c r="I78" s="127">
        <v>210.73140000000001</v>
      </c>
      <c r="J78" s="127">
        <v>214.80510000000001</v>
      </c>
      <c r="K78" s="127">
        <v>212.01025000000001</v>
      </c>
      <c r="L78" s="127"/>
    </row>
    <row r="79" spans="1:12" x14ac:dyDescent="0.2">
      <c r="A79" s="127" t="s">
        <v>282</v>
      </c>
      <c r="B79" s="127" t="s">
        <v>283</v>
      </c>
      <c r="C79" s="127" t="s">
        <v>284</v>
      </c>
      <c r="D79" s="127" t="s">
        <v>736</v>
      </c>
      <c r="E79" s="127"/>
      <c r="F79" s="127">
        <v>19.557099999999998</v>
      </c>
      <c r="G79" s="127">
        <v>18.758400000000002</v>
      </c>
      <c r="H79" s="127">
        <v>18.7563</v>
      </c>
      <c r="I79" s="127">
        <v>19.7347</v>
      </c>
      <c r="J79" s="127">
        <v>19.430299999999999</v>
      </c>
      <c r="K79" s="127">
        <v>18.9939</v>
      </c>
      <c r="L79" s="127"/>
    </row>
    <row r="80" spans="1:12" x14ac:dyDescent="0.2">
      <c r="A80" s="127" t="s">
        <v>285</v>
      </c>
      <c r="B80" s="127" t="s">
        <v>286</v>
      </c>
      <c r="C80" s="127" t="s">
        <v>287</v>
      </c>
      <c r="D80" s="127" t="s">
        <v>737</v>
      </c>
      <c r="E80" s="127"/>
      <c r="F80" s="127">
        <v>6.3711000000000002</v>
      </c>
      <c r="G80" s="127">
        <v>7.5049999999999999</v>
      </c>
      <c r="H80" s="127">
        <v>7.4701500000000003</v>
      </c>
      <c r="I80" s="127">
        <v>7.3472499999999998</v>
      </c>
      <c r="J80" s="127">
        <v>7.43025</v>
      </c>
      <c r="K80" s="127">
        <v>7.3844500000000002</v>
      </c>
      <c r="L80" s="127"/>
    </row>
    <row r="81" spans="1:12" x14ac:dyDescent="0.2">
      <c r="A81" s="127" t="s">
        <v>288</v>
      </c>
      <c r="B81" s="127" t="s">
        <v>289</v>
      </c>
      <c r="C81" s="127" t="s">
        <v>290</v>
      </c>
      <c r="D81" s="127" t="s">
        <v>738</v>
      </c>
      <c r="E81" s="127"/>
      <c r="F81" s="127">
        <v>10.717700000000001</v>
      </c>
      <c r="G81" s="127">
        <v>10.8226</v>
      </c>
      <c r="H81" s="127">
        <v>10.8346</v>
      </c>
      <c r="I81" s="127">
        <v>10.75685</v>
      </c>
      <c r="J81" s="127">
        <v>10.839700000000001</v>
      </c>
      <c r="K81" s="127">
        <v>10.70115</v>
      </c>
      <c r="L81" s="127"/>
    </row>
    <row r="82" spans="1:12" x14ac:dyDescent="0.2">
      <c r="A82" s="127" t="s">
        <v>291</v>
      </c>
      <c r="B82" s="127" t="s">
        <v>292</v>
      </c>
      <c r="C82" s="127" t="s">
        <v>293</v>
      </c>
      <c r="D82" s="127" t="s">
        <v>739</v>
      </c>
      <c r="E82" s="127"/>
      <c r="F82" s="127">
        <v>19.73</v>
      </c>
      <c r="G82" s="127">
        <v>20.105</v>
      </c>
      <c r="H82" s="127">
        <v>20.190000000000001</v>
      </c>
      <c r="I82" s="127">
        <v>20.285</v>
      </c>
      <c r="J82" s="127">
        <v>20.177150000000001</v>
      </c>
      <c r="K82" s="127">
        <v>20.087150000000001</v>
      </c>
      <c r="L82" s="127"/>
    </row>
    <row r="83" spans="1:12" x14ac:dyDescent="0.2">
      <c r="A83" s="127" t="s">
        <v>294</v>
      </c>
      <c r="B83" s="127" t="s">
        <v>295</v>
      </c>
      <c r="C83" s="127" t="s">
        <v>296</v>
      </c>
      <c r="D83" s="127" t="s">
        <v>740</v>
      </c>
      <c r="E83" s="127"/>
      <c r="F83" s="127">
        <v>5290</v>
      </c>
      <c r="G83" s="127">
        <v>5340</v>
      </c>
      <c r="H83" s="127">
        <v>5019.5</v>
      </c>
      <c r="I83" s="127">
        <v>4813.5</v>
      </c>
      <c r="J83" s="127">
        <v>4868.5</v>
      </c>
      <c r="K83" s="127">
        <v>4887</v>
      </c>
      <c r="L83" s="127"/>
    </row>
    <row r="84" spans="1:12" x14ac:dyDescent="0.2">
      <c r="A84" s="127" t="s">
        <v>297</v>
      </c>
      <c r="B84" s="127" t="s">
        <v>298</v>
      </c>
      <c r="C84" s="127" t="s">
        <v>299</v>
      </c>
      <c r="D84" s="127" t="s">
        <v>741</v>
      </c>
      <c r="E84" s="127"/>
      <c r="F84" s="127">
        <v>61.52</v>
      </c>
      <c r="G84" s="127">
        <v>61.615000000000002</v>
      </c>
      <c r="H84" s="127">
        <v>61.704999999999998</v>
      </c>
      <c r="I84" s="127">
        <v>61.555</v>
      </c>
      <c r="J84" s="127">
        <v>61.73</v>
      </c>
      <c r="K84" s="127">
        <v>61.555</v>
      </c>
      <c r="L84" s="127"/>
    </row>
    <row r="85" spans="1:12" x14ac:dyDescent="0.2">
      <c r="A85" s="127" t="s">
        <v>300</v>
      </c>
      <c r="B85" s="127" t="s">
        <v>301</v>
      </c>
      <c r="C85" s="127" t="s">
        <v>302</v>
      </c>
      <c r="D85" s="127" t="s">
        <v>742</v>
      </c>
      <c r="E85" s="127"/>
      <c r="F85" s="127">
        <v>4685.1644999999999</v>
      </c>
      <c r="G85" s="127">
        <v>4757.28</v>
      </c>
      <c r="H85" s="127">
        <v>4696.0649999999996</v>
      </c>
      <c r="I85" s="127">
        <v>4576.3739999999998</v>
      </c>
      <c r="J85" s="127">
        <v>4653.1350000000002</v>
      </c>
      <c r="K85" s="127">
        <v>4606.1405000000004</v>
      </c>
      <c r="L85" s="127"/>
    </row>
    <row r="86" spans="1:12" x14ac:dyDescent="0.2">
      <c r="A86" s="127" t="s">
        <v>303</v>
      </c>
      <c r="B86" s="127" t="s">
        <v>304</v>
      </c>
      <c r="C86" s="127" t="s">
        <v>305</v>
      </c>
      <c r="D86" s="127" t="s">
        <v>743</v>
      </c>
      <c r="E86" s="127"/>
      <c r="F86" s="127">
        <v>4184.3163000000004</v>
      </c>
      <c r="G86" s="127">
        <v>4270.1823999999997</v>
      </c>
      <c r="H86" s="127">
        <v>4235.3190000000004</v>
      </c>
      <c r="I86" s="127">
        <v>4100.9363999999996</v>
      </c>
      <c r="J86" s="127">
        <v>4189.5774000000001</v>
      </c>
      <c r="K86" s="127">
        <v>4157.7242999999999</v>
      </c>
      <c r="L86" s="127"/>
    </row>
    <row r="87" spans="1:12" x14ac:dyDescent="0.2">
      <c r="A87" s="127" t="s">
        <v>306</v>
      </c>
      <c r="B87" s="127" t="s">
        <v>307</v>
      </c>
      <c r="C87" s="127" t="s">
        <v>308</v>
      </c>
      <c r="D87" s="127" t="s">
        <v>744</v>
      </c>
      <c r="E87" s="127"/>
      <c r="F87" s="127">
        <v>9.4208800000000004</v>
      </c>
      <c r="G87" s="127">
        <v>9.6216699999999999</v>
      </c>
      <c r="H87" s="127">
        <v>9.5203100000000003</v>
      </c>
      <c r="I87" s="127">
        <v>9.2698800000000006</v>
      </c>
      <c r="J87" s="127">
        <v>9.4549400000000006</v>
      </c>
      <c r="K87" s="127">
        <v>9.3783999999999992</v>
      </c>
      <c r="L87" s="127"/>
    </row>
    <row r="88" spans="1:12" x14ac:dyDescent="0.2">
      <c r="A88" s="127" t="s">
        <v>309</v>
      </c>
      <c r="B88" s="127" t="s">
        <v>310</v>
      </c>
      <c r="C88" s="127" t="s">
        <v>311</v>
      </c>
      <c r="D88" s="127" t="s">
        <v>745</v>
      </c>
      <c r="E88" s="127"/>
      <c r="F88" s="127">
        <v>46.807600000000001</v>
      </c>
      <c r="G88" s="127">
        <v>47.923749999999998</v>
      </c>
      <c r="H88" s="127">
        <v>47.194749999999999</v>
      </c>
      <c r="I88" s="127">
        <v>46.132199999999997</v>
      </c>
      <c r="J88" s="127">
        <v>46.96725</v>
      </c>
      <c r="K88" s="127">
        <v>46.597149999999999</v>
      </c>
      <c r="L88" s="127"/>
    </row>
    <row r="89" spans="1:12" x14ac:dyDescent="0.2">
      <c r="A89" s="127" t="s">
        <v>312</v>
      </c>
      <c r="B89" s="127" t="s">
        <v>313</v>
      </c>
      <c r="C89" s="127" t="s">
        <v>314</v>
      </c>
      <c r="D89" s="127" t="s">
        <v>746</v>
      </c>
      <c r="E89" s="127"/>
      <c r="F89" s="127">
        <v>54.25</v>
      </c>
      <c r="G89" s="127">
        <v>53.9</v>
      </c>
      <c r="H89" s="127">
        <v>54.784999999999997</v>
      </c>
      <c r="I89" s="127">
        <v>53.83</v>
      </c>
      <c r="J89" s="127">
        <v>54.79</v>
      </c>
      <c r="K89" s="127">
        <v>55.005000000000003</v>
      </c>
      <c r="L89" s="127"/>
    </row>
    <row r="90" spans="1:12" x14ac:dyDescent="0.2">
      <c r="A90" s="127" t="s">
        <v>315</v>
      </c>
      <c r="B90" s="127" t="s">
        <v>316</v>
      </c>
      <c r="C90" s="127" t="s">
        <v>317</v>
      </c>
      <c r="D90" s="127" t="s">
        <v>747</v>
      </c>
      <c r="E90" s="127"/>
      <c r="F90" s="127">
        <v>18.17632</v>
      </c>
      <c r="G90" s="127">
        <v>18.50253</v>
      </c>
      <c r="H90" s="127">
        <v>18.26444</v>
      </c>
      <c r="I90" s="127">
        <v>17.754259999999999</v>
      </c>
      <c r="J90" s="127">
        <v>18.097480000000001</v>
      </c>
      <c r="K90" s="127">
        <v>17.959879999999998</v>
      </c>
      <c r="L90" s="127"/>
    </row>
    <row r="91" spans="1:12" x14ac:dyDescent="0.2">
      <c r="A91" s="127" t="s">
        <v>318</v>
      </c>
      <c r="B91" s="127" t="s">
        <v>319</v>
      </c>
      <c r="C91" s="127" t="s">
        <v>320</v>
      </c>
      <c r="D91" s="127" t="s">
        <v>748</v>
      </c>
      <c r="E91" s="127"/>
      <c r="F91" s="127">
        <v>2040.9638</v>
      </c>
      <c r="G91" s="127">
        <v>2072.4324499999998</v>
      </c>
      <c r="H91" s="127">
        <v>2047.5534500000001</v>
      </c>
      <c r="I91" s="127">
        <v>1995.4575</v>
      </c>
      <c r="J91" s="127">
        <v>2030.5634500000001</v>
      </c>
      <c r="K91" s="127">
        <v>2015.5680500000001</v>
      </c>
      <c r="L91" s="127"/>
    </row>
    <row r="92" spans="1:12" x14ac:dyDescent="0.2">
      <c r="A92" s="127" t="s">
        <v>321</v>
      </c>
      <c r="B92" s="127" t="s">
        <v>322</v>
      </c>
      <c r="C92" s="127" t="s">
        <v>323</v>
      </c>
      <c r="D92" s="127" t="s">
        <v>749</v>
      </c>
      <c r="E92" s="127"/>
      <c r="F92" s="127">
        <v>21.120799999999999</v>
      </c>
      <c r="G92" s="127">
        <v>20.5261</v>
      </c>
      <c r="H92" s="127">
        <v>20.2926</v>
      </c>
      <c r="I92" s="127">
        <v>20.778400000000001</v>
      </c>
      <c r="J92" s="127">
        <v>20.367000000000001</v>
      </c>
      <c r="K92" s="127">
        <v>20.200199999999999</v>
      </c>
      <c r="L92" s="127"/>
    </row>
    <row r="93" spans="1:12" x14ac:dyDescent="0.2">
      <c r="A93" s="127" t="s">
        <v>324</v>
      </c>
      <c r="B93" s="127" t="s">
        <v>325</v>
      </c>
      <c r="C93" s="127" t="s">
        <v>326</v>
      </c>
      <c r="D93" s="127" t="s">
        <v>750</v>
      </c>
      <c r="E93" s="127"/>
      <c r="F93" s="127">
        <v>4.7580999999999998</v>
      </c>
      <c r="G93" s="127">
        <v>4.7004000000000001</v>
      </c>
      <c r="H93" s="127">
        <v>4.5909000000000004</v>
      </c>
      <c r="I93" s="127">
        <v>4.6257999999999999</v>
      </c>
      <c r="J93" s="127">
        <v>4.6268000000000002</v>
      </c>
      <c r="K93" s="127">
        <v>4.6212</v>
      </c>
      <c r="L93" s="127"/>
    </row>
    <row r="94" spans="1:12" x14ac:dyDescent="0.2">
      <c r="A94" s="127" t="s">
        <v>327</v>
      </c>
      <c r="B94" s="127" t="s">
        <v>328</v>
      </c>
      <c r="C94" s="127" t="s">
        <v>329</v>
      </c>
      <c r="D94" s="127" t="s">
        <v>751</v>
      </c>
      <c r="E94" s="127"/>
      <c r="F94" s="127">
        <v>75.23</v>
      </c>
      <c r="G94" s="127">
        <v>76.040000000000006</v>
      </c>
      <c r="H94" s="127">
        <v>75.47</v>
      </c>
      <c r="I94" s="127">
        <v>73.204999999999998</v>
      </c>
      <c r="J94" s="127">
        <v>74.48</v>
      </c>
      <c r="K94" s="127">
        <v>73.94</v>
      </c>
      <c r="L94" s="127"/>
    </row>
    <row r="95" spans="1:12" x14ac:dyDescent="0.2">
      <c r="A95" s="127" t="s">
        <v>330</v>
      </c>
      <c r="B95" s="127" t="s">
        <v>331</v>
      </c>
      <c r="C95" s="127" t="s">
        <v>332</v>
      </c>
      <c r="D95" s="127" t="s">
        <v>752</v>
      </c>
      <c r="E95" s="127"/>
      <c r="F95" s="127">
        <v>19.557099999999998</v>
      </c>
      <c r="G95" s="127">
        <v>18.758400000000002</v>
      </c>
      <c r="H95" s="127">
        <v>18.7563</v>
      </c>
      <c r="I95" s="127">
        <v>19.7347</v>
      </c>
      <c r="J95" s="127">
        <v>19.430299999999999</v>
      </c>
      <c r="K95" s="127">
        <v>18.9939</v>
      </c>
      <c r="L95" s="127"/>
    </row>
    <row r="96" spans="1:12" x14ac:dyDescent="0.2">
      <c r="A96" s="127" t="s">
        <v>333</v>
      </c>
      <c r="B96" s="127" t="s">
        <v>334</v>
      </c>
      <c r="C96" s="127" t="s">
        <v>335</v>
      </c>
      <c r="D96" s="127" t="s">
        <v>753</v>
      </c>
      <c r="E96" s="127"/>
      <c r="F96" s="127">
        <v>1696.35</v>
      </c>
      <c r="G96" s="127">
        <v>1677.1</v>
      </c>
      <c r="H96" s="127">
        <v>1594.9</v>
      </c>
      <c r="I96" s="127">
        <v>1588.9</v>
      </c>
      <c r="J96" s="127">
        <v>1616.85</v>
      </c>
      <c r="K96" s="127">
        <v>1596.85</v>
      </c>
      <c r="L96" s="127"/>
    </row>
    <row r="97" spans="1:12" x14ac:dyDescent="0.2">
      <c r="A97" s="127" t="s">
        <v>336</v>
      </c>
      <c r="B97" s="127" t="s">
        <v>337</v>
      </c>
      <c r="C97" s="127" t="s">
        <v>338</v>
      </c>
      <c r="D97" s="127" t="s">
        <v>754</v>
      </c>
      <c r="E97" s="127"/>
      <c r="F97" s="127">
        <v>43.26576</v>
      </c>
      <c r="G97" s="127">
        <v>44.04224</v>
      </c>
      <c r="H97" s="127">
        <v>43.475520000000003</v>
      </c>
      <c r="I97" s="127">
        <v>42.261119999999998</v>
      </c>
      <c r="J97" s="127">
        <v>43.07808</v>
      </c>
      <c r="K97" s="127">
        <v>42.75056</v>
      </c>
      <c r="L97" s="127"/>
    </row>
    <row r="98" spans="1:12" x14ac:dyDescent="0.2">
      <c r="A98" s="127" t="s">
        <v>339</v>
      </c>
      <c r="B98" s="127" t="s">
        <v>340</v>
      </c>
      <c r="C98" s="127" t="s">
        <v>341</v>
      </c>
      <c r="D98" s="127" t="s">
        <v>755</v>
      </c>
      <c r="E98" s="127" t="s">
        <v>756</v>
      </c>
      <c r="F98" s="127">
        <v>11.826000000000001</v>
      </c>
      <c r="G98" s="127">
        <v>11.417999999999999</v>
      </c>
      <c r="H98" s="127">
        <v>11.292999999999999</v>
      </c>
      <c r="I98" s="127">
        <v>11.198</v>
      </c>
      <c r="J98" s="127">
        <v>10.862</v>
      </c>
      <c r="K98" s="127">
        <v>10.794</v>
      </c>
      <c r="L98" s="127"/>
    </row>
    <row r="99" spans="1:12" x14ac:dyDescent="0.2">
      <c r="A99" s="127" t="s">
        <v>342</v>
      </c>
      <c r="B99" s="127" t="s">
        <v>343</v>
      </c>
      <c r="C99" s="127" t="s">
        <v>344</v>
      </c>
      <c r="D99" s="127" t="s">
        <v>757</v>
      </c>
      <c r="E99" s="127"/>
      <c r="F99" s="127">
        <v>169.48869999999999</v>
      </c>
      <c r="G99" s="127">
        <v>175.55645000000001</v>
      </c>
      <c r="H99" s="127">
        <v>171.8723</v>
      </c>
      <c r="I99" s="127">
        <v>174.61824999999999</v>
      </c>
      <c r="J99" s="127">
        <v>177.17500000000001</v>
      </c>
      <c r="K99" s="127">
        <v>178.00565</v>
      </c>
      <c r="L99" s="127"/>
    </row>
    <row r="100" spans="1:12" x14ac:dyDescent="0.2">
      <c r="A100" s="127" t="s">
        <v>345</v>
      </c>
      <c r="B100" s="127" t="s">
        <v>346</v>
      </c>
      <c r="C100" s="127" t="s">
        <v>347</v>
      </c>
      <c r="D100" s="127" t="s">
        <v>758</v>
      </c>
      <c r="E100" s="127" t="s">
        <v>759</v>
      </c>
      <c r="F100" s="127">
        <v>2.0278</v>
      </c>
      <c r="G100" s="127">
        <v>1.9689000000000001</v>
      </c>
      <c r="H100" s="127">
        <v>1.9721</v>
      </c>
      <c r="I100" s="127">
        <v>2.0068000000000001</v>
      </c>
      <c r="J100" s="127">
        <v>1.9981</v>
      </c>
      <c r="K100" s="127">
        <v>1.9713000000000001</v>
      </c>
      <c r="L100" s="127"/>
    </row>
    <row r="101" spans="1:12" x14ac:dyDescent="0.2">
      <c r="A101" s="127" t="s">
        <v>348</v>
      </c>
      <c r="B101" s="127" t="s">
        <v>349</v>
      </c>
      <c r="C101" s="127" t="s">
        <v>350</v>
      </c>
      <c r="D101" s="127" t="s">
        <v>760</v>
      </c>
      <c r="E101" s="127"/>
      <c r="F101" s="127">
        <v>0.45266000000000001</v>
      </c>
      <c r="G101" s="127">
        <v>0.46073999999999998</v>
      </c>
      <c r="H101" s="127">
        <v>0.45482</v>
      </c>
      <c r="I101" s="127">
        <v>0.44212000000000001</v>
      </c>
      <c r="J101" s="127">
        <v>0.45068999999999998</v>
      </c>
      <c r="K101" s="127">
        <v>0.44725999999999999</v>
      </c>
      <c r="L101" s="127"/>
    </row>
    <row r="102" spans="1:12" x14ac:dyDescent="0.2">
      <c r="A102" s="127" t="s">
        <v>351</v>
      </c>
      <c r="B102" s="127" t="s">
        <v>352</v>
      </c>
      <c r="C102" s="127" t="s">
        <v>353</v>
      </c>
      <c r="D102" s="127" t="s">
        <v>761</v>
      </c>
      <c r="E102" s="127"/>
      <c r="F102" s="127">
        <v>1.1757</v>
      </c>
      <c r="G102" s="127">
        <v>1.1968000000000001</v>
      </c>
      <c r="H102" s="127">
        <v>1.1814</v>
      </c>
      <c r="I102" s="127">
        <v>1.1484000000000001</v>
      </c>
      <c r="J102" s="127">
        <v>1.1706000000000001</v>
      </c>
      <c r="K102" s="127">
        <v>1.1617</v>
      </c>
      <c r="L102" s="127"/>
    </row>
    <row r="103" spans="1:12" x14ac:dyDescent="0.2">
      <c r="A103" s="127" t="s">
        <v>354</v>
      </c>
      <c r="B103" s="127" t="s">
        <v>355</v>
      </c>
      <c r="C103" s="127" t="s">
        <v>356</v>
      </c>
      <c r="D103" s="127" t="s">
        <v>762</v>
      </c>
      <c r="E103" s="127"/>
      <c r="F103" s="127">
        <v>3.9579900000000001</v>
      </c>
      <c r="G103" s="127">
        <v>4.0018599999999998</v>
      </c>
      <c r="H103" s="127">
        <v>3.9652500000000002</v>
      </c>
      <c r="I103" s="127">
        <v>4.0045900000000003</v>
      </c>
      <c r="J103" s="127">
        <v>4.1106800000000003</v>
      </c>
      <c r="K103" s="127">
        <v>3.9569800000000002</v>
      </c>
      <c r="L103" s="127"/>
    </row>
    <row r="104" spans="1:12" x14ac:dyDescent="0.2">
      <c r="A104" s="127" t="s">
        <v>357</v>
      </c>
      <c r="B104" s="127" t="s">
        <v>358</v>
      </c>
      <c r="C104" s="127" t="s">
        <v>359</v>
      </c>
      <c r="D104" s="127" t="s">
        <v>763</v>
      </c>
      <c r="E104" s="127"/>
      <c r="F104" s="127">
        <v>5.0008499999999998</v>
      </c>
      <c r="G104" s="127">
        <v>5.1167199999999999</v>
      </c>
      <c r="H104" s="127">
        <v>5.0769200000000003</v>
      </c>
      <c r="I104" s="127">
        <v>4.95641</v>
      </c>
      <c r="J104" s="127">
        <v>5.0785200000000001</v>
      </c>
      <c r="K104" s="127">
        <v>5.0640799999999997</v>
      </c>
      <c r="L104" s="127"/>
    </row>
    <row r="105" spans="1:12" x14ac:dyDescent="0.2">
      <c r="A105" s="127" t="s">
        <v>360</v>
      </c>
      <c r="B105" s="127" t="s">
        <v>361</v>
      </c>
      <c r="C105" s="127" t="s">
        <v>362</v>
      </c>
      <c r="D105" s="127" t="s">
        <v>764</v>
      </c>
      <c r="E105" s="127"/>
      <c r="F105" s="127">
        <v>69.165999999999997</v>
      </c>
      <c r="G105" s="127">
        <v>70.605999999999995</v>
      </c>
      <c r="H105" s="127">
        <v>68.072999999999993</v>
      </c>
      <c r="I105" s="127">
        <v>69.718000000000004</v>
      </c>
      <c r="J105" s="127">
        <v>72.111000000000004</v>
      </c>
      <c r="K105" s="127">
        <v>71.510000000000005</v>
      </c>
      <c r="L105" s="127"/>
    </row>
    <row r="106" spans="1:12" x14ac:dyDescent="0.2">
      <c r="A106" s="127" t="s">
        <v>363</v>
      </c>
      <c r="B106" s="127" t="s">
        <v>364</v>
      </c>
      <c r="C106" s="127" t="s">
        <v>365</v>
      </c>
      <c r="D106" s="127" t="s">
        <v>765</v>
      </c>
      <c r="E106" s="127"/>
      <c r="F106" s="127">
        <v>329.80650000000003</v>
      </c>
      <c r="G106" s="127">
        <v>334.41300000000001</v>
      </c>
      <c r="H106" s="127">
        <v>330.16250000000002</v>
      </c>
      <c r="I106" s="127">
        <v>321.35899999999998</v>
      </c>
      <c r="J106" s="127">
        <v>326.57350000000002</v>
      </c>
      <c r="K106" s="127">
        <v>323.81349999999998</v>
      </c>
      <c r="L106" s="127"/>
    </row>
    <row r="107" spans="1:12" x14ac:dyDescent="0.2">
      <c r="A107" s="127" t="s">
        <v>366</v>
      </c>
      <c r="B107" s="127" t="s">
        <v>367</v>
      </c>
      <c r="C107" s="127" t="s">
        <v>368</v>
      </c>
      <c r="D107" s="127" t="s">
        <v>766</v>
      </c>
      <c r="E107" s="127"/>
      <c r="F107" s="127">
        <v>4.2263000000000002</v>
      </c>
      <c r="G107" s="127">
        <v>4.2032999999999996</v>
      </c>
      <c r="H107" s="127">
        <v>4.2225000000000001</v>
      </c>
      <c r="I107" s="127">
        <v>4.2882999999999996</v>
      </c>
      <c r="J107" s="127">
        <v>4.2518000000000002</v>
      </c>
      <c r="K107" s="127">
        <v>4.2335000000000003</v>
      </c>
      <c r="L107" s="127"/>
    </row>
    <row r="108" spans="1:12" x14ac:dyDescent="0.2">
      <c r="A108" s="127" t="s">
        <v>369</v>
      </c>
      <c r="B108" s="127" t="s">
        <v>370</v>
      </c>
      <c r="C108" s="127" t="s">
        <v>371</v>
      </c>
      <c r="D108" s="127" t="s">
        <v>767</v>
      </c>
      <c r="E108" s="127"/>
      <c r="F108" s="127">
        <v>7967.7188999999998</v>
      </c>
      <c r="G108" s="127">
        <v>8030.7972799999998</v>
      </c>
      <c r="H108" s="127">
        <v>7609.4328400000004</v>
      </c>
      <c r="I108" s="127">
        <v>7490.0313200000001</v>
      </c>
      <c r="J108" s="127">
        <v>7282.9639900000002</v>
      </c>
      <c r="K108" s="127">
        <v>7049.3698599999998</v>
      </c>
      <c r="L108" s="127"/>
    </row>
    <row r="109" spans="1:12" x14ac:dyDescent="0.2">
      <c r="A109" s="127" t="s">
        <v>372</v>
      </c>
      <c r="B109" s="127" t="s">
        <v>373</v>
      </c>
      <c r="C109" s="127" t="s">
        <v>374</v>
      </c>
      <c r="D109" s="127" t="s">
        <v>768</v>
      </c>
      <c r="E109" s="127"/>
      <c r="F109" s="127">
        <v>4.2795500000000004</v>
      </c>
      <c r="G109" s="127">
        <v>4.3563499999999999</v>
      </c>
      <c r="H109" s="127">
        <v>4.3003</v>
      </c>
      <c r="I109" s="127">
        <v>4.18018</v>
      </c>
      <c r="J109" s="127">
        <v>4.26098</v>
      </c>
      <c r="K109" s="127">
        <v>4.2285899999999996</v>
      </c>
      <c r="L109" s="127"/>
    </row>
    <row r="110" spans="1:12" x14ac:dyDescent="0.2">
      <c r="A110" s="127" t="s">
        <v>375</v>
      </c>
      <c r="B110" s="127" t="s">
        <v>376</v>
      </c>
      <c r="C110" s="127" t="s">
        <v>377</v>
      </c>
      <c r="D110" s="127" t="s">
        <v>769</v>
      </c>
      <c r="E110" s="127"/>
      <c r="F110" s="127">
        <v>5.0968999999999998</v>
      </c>
      <c r="G110" s="127">
        <v>5.0964999999999998</v>
      </c>
      <c r="H110" s="127">
        <v>5.0949</v>
      </c>
      <c r="I110" s="127">
        <v>5.0975999999999999</v>
      </c>
      <c r="J110" s="127">
        <v>5.0980999999999996</v>
      </c>
      <c r="K110" s="127">
        <v>5.2481</v>
      </c>
      <c r="L110" s="127"/>
    </row>
    <row r="111" spans="1:12" x14ac:dyDescent="0.2">
      <c r="A111" s="127" t="s">
        <v>378</v>
      </c>
      <c r="B111" s="127" t="s">
        <v>379</v>
      </c>
      <c r="C111" s="127" t="s">
        <v>380</v>
      </c>
      <c r="D111" s="127" t="s">
        <v>770</v>
      </c>
      <c r="E111" s="127"/>
      <c r="F111" s="127">
        <v>117.315</v>
      </c>
      <c r="G111" s="127">
        <v>117.4</v>
      </c>
      <c r="H111" s="127">
        <v>117.425</v>
      </c>
      <c r="I111" s="127">
        <v>117.38500000000001</v>
      </c>
      <c r="J111" s="127">
        <v>117.42</v>
      </c>
      <c r="K111" s="127">
        <v>117.39</v>
      </c>
      <c r="L111" s="127"/>
    </row>
    <row r="112" spans="1:12" x14ac:dyDescent="0.2">
      <c r="A112" s="127" t="s">
        <v>381</v>
      </c>
      <c r="B112" s="127" t="s">
        <v>382</v>
      </c>
      <c r="C112" s="127" t="s">
        <v>383</v>
      </c>
      <c r="D112" s="127" t="s">
        <v>771</v>
      </c>
      <c r="E112" s="127" t="s">
        <v>772</v>
      </c>
      <c r="F112" s="127">
        <v>92.414100000000005</v>
      </c>
      <c r="G112" s="127">
        <v>91.507900000000006</v>
      </c>
      <c r="H112" s="127">
        <v>90.539299999999997</v>
      </c>
      <c r="I112" s="127">
        <v>93.8065</v>
      </c>
      <c r="J112" s="127">
        <v>88.031149999999997</v>
      </c>
      <c r="K112" s="127">
        <v>82.428349999999995</v>
      </c>
      <c r="L112" s="127"/>
    </row>
    <row r="113" spans="1:12" x14ac:dyDescent="0.2">
      <c r="A113" s="127" t="s">
        <v>384</v>
      </c>
      <c r="B113" s="127" t="s">
        <v>385</v>
      </c>
      <c r="C113" s="127" t="s">
        <v>386</v>
      </c>
      <c r="D113" s="127" t="s">
        <v>773</v>
      </c>
      <c r="E113" s="127"/>
      <c r="F113" s="127">
        <v>1714.58</v>
      </c>
      <c r="G113" s="127">
        <v>1739.0550000000001</v>
      </c>
      <c r="H113" s="127">
        <v>1720.79</v>
      </c>
      <c r="I113" s="127">
        <v>1680.885</v>
      </c>
      <c r="J113" s="127">
        <v>1712.155</v>
      </c>
      <c r="K113" s="127">
        <v>1701.5250000000001</v>
      </c>
      <c r="L113" s="127"/>
    </row>
    <row r="114" spans="1:12" x14ac:dyDescent="0.2">
      <c r="A114" s="127" t="s">
        <v>387</v>
      </c>
      <c r="B114" s="127" t="s">
        <v>388</v>
      </c>
      <c r="C114" s="127" t="s">
        <v>389</v>
      </c>
      <c r="D114" s="127" t="s">
        <v>774</v>
      </c>
      <c r="E114" s="127"/>
      <c r="F114" s="127">
        <v>4.4097</v>
      </c>
      <c r="G114" s="127">
        <v>4.4882999999999997</v>
      </c>
      <c r="H114" s="127">
        <v>4.4314299999999998</v>
      </c>
      <c r="I114" s="127">
        <v>4.3091400000000002</v>
      </c>
      <c r="J114" s="127">
        <v>4.3905700000000003</v>
      </c>
      <c r="K114" s="127">
        <v>4.3593999999999999</v>
      </c>
      <c r="L114" s="127"/>
    </row>
    <row r="115" spans="1:12" x14ac:dyDescent="0.2">
      <c r="A115" s="127" t="s">
        <v>390</v>
      </c>
      <c r="B115" s="127" t="s">
        <v>391</v>
      </c>
      <c r="C115" s="127" t="s">
        <v>392</v>
      </c>
      <c r="D115" s="127" t="s">
        <v>775</v>
      </c>
      <c r="E115" s="127"/>
      <c r="F115" s="127">
        <v>9.4584499999999991</v>
      </c>
      <c r="G115" s="127">
        <v>9.5589300000000001</v>
      </c>
      <c r="H115" s="127">
        <v>9.4058600000000006</v>
      </c>
      <c r="I115" s="127">
        <v>9.1431299999999993</v>
      </c>
      <c r="J115" s="127">
        <v>9.3050499999999996</v>
      </c>
      <c r="K115" s="127">
        <v>9.2490199999999998</v>
      </c>
      <c r="L115" s="127"/>
    </row>
    <row r="116" spans="1:12" x14ac:dyDescent="0.2">
      <c r="A116" s="127" t="s">
        <v>393</v>
      </c>
      <c r="B116" s="127" t="s">
        <v>394</v>
      </c>
      <c r="C116" s="127" t="s">
        <v>395</v>
      </c>
      <c r="D116" s="127" t="s">
        <v>776</v>
      </c>
      <c r="E116" s="127"/>
      <c r="F116" s="127">
        <v>16.847750000000001</v>
      </c>
      <c r="G116" s="127">
        <v>16.4407</v>
      </c>
      <c r="H116" s="127">
        <v>16.61645</v>
      </c>
      <c r="I116" s="127">
        <v>16.107800000000001</v>
      </c>
      <c r="J116" s="127">
        <v>16.336849999999998</v>
      </c>
      <c r="K116" s="127">
        <v>15.8802</v>
      </c>
      <c r="L116" s="127"/>
    </row>
    <row r="117" spans="1:12" x14ac:dyDescent="0.2">
      <c r="A117" s="127" t="s">
        <v>396</v>
      </c>
      <c r="B117" s="127" t="s">
        <v>397</v>
      </c>
      <c r="C117" s="127" t="s">
        <v>398</v>
      </c>
      <c r="D117" s="127" t="s">
        <v>777</v>
      </c>
      <c r="E117" s="127" t="s">
        <v>778</v>
      </c>
      <c r="F117" s="127">
        <v>3215.41275</v>
      </c>
      <c r="G117" s="127">
        <v>3187.2073999999998</v>
      </c>
      <c r="H117" s="127">
        <v>3487.0275000000001</v>
      </c>
      <c r="I117" s="127">
        <v>2701.13</v>
      </c>
      <c r="J117" s="127">
        <v>3638.7945</v>
      </c>
      <c r="K117" s="127">
        <v>3638.7945</v>
      </c>
      <c r="L117" s="127"/>
    </row>
    <row r="118" spans="1:12" x14ac:dyDescent="0.2">
      <c r="A118" s="127" t="s">
        <v>399</v>
      </c>
      <c r="B118" s="127" t="s">
        <v>400</v>
      </c>
      <c r="C118" s="127" t="s">
        <v>401</v>
      </c>
      <c r="D118" s="127" t="s">
        <v>779</v>
      </c>
      <c r="E118" s="127"/>
      <c r="F118" s="127">
        <v>10.818</v>
      </c>
      <c r="G118" s="127">
        <v>10.564500000000001</v>
      </c>
      <c r="H118" s="127">
        <v>10.673</v>
      </c>
      <c r="I118" s="127">
        <v>10.906000000000001</v>
      </c>
      <c r="J118" s="127">
        <v>10.8405</v>
      </c>
      <c r="K118" s="127">
        <v>10.8215</v>
      </c>
      <c r="L118" s="127"/>
    </row>
    <row r="119" spans="1:12" x14ac:dyDescent="0.2">
      <c r="A119" s="127" t="s">
        <v>402</v>
      </c>
      <c r="B119" s="127" t="s">
        <v>403</v>
      </c>
      <c r="C119" s="127" t="s">
        <v>404</v>
      </c>
      <c r="D119" s="127" t="s">
        <v>780</v>
      </c>
      <c r="E119" s="127"/>
      <c r="F119" s="127">
        <v>1.5095000000000001</v>
      </c>
      <c r="G119" s="127">
        <v>1.5127999999999999</v>
      </c>
      <c r="H119" s="127">
        <v>1.4922</v>
      </c>
      <c r="I119" s="127">
        <v>1.4812000000000001</v>
      </c>
      <c r="J119" s="127">
        <v>1.4952000000000001</v>
      </c>
      <c r="K119" s="127">
        <v>1.4864999999999999</v>
      </c>
      <c r="L119" s="127"/>
    </row>
    <row r="120" spans="1:12" x14ac:dyDescent="0.2">
      <c r="A120" s="127" t="s">
        <v>405</v>
      </c>
      <c r="B120" s="127" t="s">
        <v>406</v>
      </c>
      <c r="C120" s="127" t="s">
        <v>407</v>
      </c>
      <c r="D120" s="127" t="s">
        <v>781</v>
      </c>
      <c r="E120" s="127"/>
      <c r="F120" s="127">
        <v>0.87119999999999997</v>
      </c>
      <c r="G120" s="127">
        <v>0.86619999999999997</v>
      </c>
      <c r="H120" s="127">
        <v>0.87190000000000001</v>
      </c>
      <c r="I120" s="127">
        <v>0.86802999999999997</v>
      </c>
      <c r="J120" s="127">
        <v>0.86643000000000003</v>
      </c>
      <c r="K120" s="127">
        <v>0.86665000000000003</v>
      </c>
      <c r="L120" s="127"/>
    </row>
    <row r="121" spans="1:12" x14ac:dyDescent="0.2">
      <c r="A121" s="127" t="s">
        <v>408</v>
      </c>
      <c r="B121" s="127" t="s">
        <v>409</v>
      </c>
      <c r="C121" s="127" t="s">
        <v>410</v>
      </c>
      <c r="D121" s="127" t="s">
        <v>782</v>
      </c>
      <c r="E121" s="127" t="s">
        <v>783</v>
      </c>
      <c r="F121" s="127">
        <v>26.394469999999998</v>
      </c>
      <c r="G121" s="127">
        <v>26.86816</v>
      </c>
      <c r="H121" s="127">
        <v>26.52243</v>
      </c>
      <c r="I121" s="127">
        <v>25.781580000000002</v>
      </c>
      <c r="J121" s="127">
        <v>26.279969999999999</v>
      </c>
      <c r="K121" s="127">
        <v>28.287400000000002</v>
      </c>
      <c r="L121" s="127"/>
    </row>
    <row r="122" spans="1:12" x14ac:dyDescent="0.2">
      <c r="A122" s="127" t="s">
        <v>411</v>
      </c>
      <c r="B122" s="127" t="s">
        <v>412</v>
      </c>
      <c r="C122" s="127" t="s">
        <v>413</v>
      </c>
      <c r="D122" s="127" t="s">
        <v>784</v>
      </c>
      <c r="E122" s="127"/>
      <c r="F122" s="127">
        <v>671.62</v>
      </c>
      <c r="G122" s="127">
        <v>681.97500000000002</v>
      </c>
      <c r="H122" s="127">
        <v>674.97</v>
      </c>
      <c r="I122" s="127">
        <v>657.79499999999996</v>
      </c>
      <c r="J122" s="127">
        <v>669.37</v>
      </c>
      <c r="K122" s="127">
        <v>664.42499999999995</v>
      </c>
      <c r="L122" s="127"/>
    </row>
    <row r="123" spans="1:12" x14ac:dyDescent="0.2">
      <c r="A123" s="127" t="s">
        <v>414</v>
      </c>
      <c r="B123" s="127" t="s">
        <v>415</v>
      </c>
      <c r="C123" s="127" t="s">
        <v>416</v>
      </c>
      <c r="D123" s="127" t="s">
        <v>785</v>
      </c>
      <c r="E123" s="127"/>
      <c r="F123" s="127">
        <v>44.971699999999998</v>
      </c>
      <c r="G123" s="127">
        <v>45.617229999999999</v>
      </c>
      <c r="H123" s="127">
        <v>44.553550000000001</v>
      </c>
      <c r="I123" s="127">
        <v>43.12988</v>
      </c>
      <c r="J123" s="127">
        <v>43.86063</v>
      </c>
      <c r="K123" s="127">
        <v>43.330249999999999</v>
      </c>
      <c r="L123" s="127"/>
    </row>
    <row r="124" spans="1:12" x14ac:dyDescent="0.2">
      <c r="A124" s="127" t="s">
        <v>417</v>
      </c>
      <c r="B124" s="127" t="s">
        <v>418</v>
      </c>
      <c r="C124" s="127" t="s">
        <v>419</v>
      </c>
      <c r="D124" s="127" t="s">
        <v>786</v>
      </c>
      <c r="E124" s="127"/>
      <c r="F124" s="127">
        <v>5349.0705900000003</v>
      </c>
      <c r="G124" s="127">
        <v>5437.5633799999996</v>
      </c>
      <c r="H124" s="127">
        <v>5371.0741900000003</v>
      </c>
      <c r="I124" s="127">
        <v>5327.2885299999998</v>
      </c>
      <c r="J124" s="127">
        <v>5434.0714099999996</v>
      </c>
      <c r="K124" s="127">
        <v>5439.75911</v>
      </c>
      <c r="L124" s="127"/>
    </row>
    <row r="125" spans="1:12" x14ac:dyDescent="0.2">
      <c r="A125" s="127" t="s">
        <v>420</v>
      </c>
      <c r="B125" s="127" t="s">
        <v>421</v>
      </c>
      <c r="C125" s="127" t="s">
        <v>422</v>
      </c>
      <c r="D125" s="127" t="s">
        <v>787</v>
      </c>
      <c r="E125" s="127"/>
      <c r="F125" s="127">
        <v>24.5</v>
      </c>
      <c r="G125" s="127">
        <v>24.5</v>
      </c>
      <c r="H125" s="127">
        <v>24.5</v>
      </c>
      <c r="I125" s="127">
        <v>24.5</v>
      </c>
      <c r="J125" s="127">
        <v>24.5</v>
      </c>
      <c r="K125" s="127">
        <v>24.5</v>
      </c>
      <c r="L125" s="127"/>
    </row>
    <row r="126" spans="1:12" x14ac:dyDescent="0.2">
      <c r="A126" s="127" t="s">
        <v>423</v>
      </c>
      <c r="B126" s="127" t="s">
        <v>424</v>
      </c>
      <c r="C126" s="127" t="s">
        <v>425</v>
      </c>
      <c r="D126" s="127" t="s">
        <v>788</v>
      </c>
      <c r="E126" s="127"/>
      <c r="F126" s="127">
        <v>12957.57</v>
      </c>
      <c r="G126" s="127">
        <v>128.52000000000001</v>
      </c>
      <c r="H126" s="127">
        <v>131.25</v>
      </c>
      <c r="I126" s="127">
        <v>127.38</v>
      </c>
      <c r="J126" s="127">
        <v>128.66999999999999</v>
      </c>
      <c r="K126" s="127">
        <v>130.69999999999999</v>
      </c>
      <c r="L126" s="127"/>
    </row>
    <row r="127" spans="1:12" x14ac:dyDescent="0.2">
      <c r="A127" s="127" t="s">
        <v>426</v>
      </c>
      <c r="B127" s="127" t="s">
        <v>427</v>
      </c>
      <c r="C127" s="127" t="s">
        <v>428</v>
      </c>
      <c r="D127" s="127" t="s">
        <v>789</v>
      </c>
      <c r="E127" s="127"/>
      <c r="F127" s="127">
        <v>19.557099999999998</v>
      </c>
      <c r="G127" s="127">
        <v>18.758400000000002</v>
      </c>
      <c r="H127" s="127">
        <v>18.7563</v>
      </c>
      <c r="I127" s="127">
        <v>19.7347</v>
      </c>
      <c r="J127" s="127">
        <v>19.430299999999999</v>
      </c>
      <c r="K127" s="127">
        <v>18.9939</v>
      </c>
      <c r="L127" s="127"/>
    </row>
    <row r="128" spans="1:12" x14ac:dyDescent="0.2">
      <c r="A128" s="127" t="s">
        <v>429</v>
      </c>
      <c r="B128" s="127" t="s">
        <v>430</v>
      </c>
      <c r="C128" s="127" t="s">
        <v>431</v>
      </c>
      <c r="D128" s="127" t="s">
        <v>790</v>
      </c>
      <c r="E128" s="127"/>
      <c r="F128" s="127">
        <v>36.935000000000002</v>
      </c>
      <c r="G128" s="127">
        <v>37.340000000000003</v>
      </c>
      <c r="H128" s="127">
        <v>36.694000000000003</v>
      </c>
      <c r="I128" s="127">
        <v>37.731000000000002</v>
      </c>
      <c r="J128" s="127">
        <v>38.225999999999999</v>
      </c>
      <c r="K128" s="127">
        <v>37.988</v>
      </c>
      <c r="L128" s="127"/>
    </row>
    <row r="129" spans="1:12" x14ac:dyDescent="0.2">
      <c r="A129" s="127" t="s">
        <v>432</v>
      </c>
      <c r="B129" s="127" t="s">
        <v>433</v>
      </c>
      <c r="C129" s="127" t="s">
        <v>434</v>
      </c>
      <c r="D129" s="127" t="s">
        <v>791</v>
      </c>
      <c r="E129" s="127"/>
      <c r="F129" s="127">
        <v>10.8811</v>
      </c>
      <c r="G129" s="127">
        <v>11.184100000000001</v>
      </c>
      <c r="H129" s="127">
        <v>11.205579999999999</v>
      </c>
      <c r="I129" s="127">
        <v>11.0189</v>
      </c>
      <c r="J129" s="127">
        <v>10.99193</v>
      </c>
      <c r="K129" s="127">
        <v>10.728300000000001</v>
      </c>
      <c r="L129" s="127"/>
    </row>
    <row r="130" spans="1:12" x14ac:dyDescent="0.2">
      <c r="A130" s="127" t="s">
        <v>435</v>
      </c>
      <c r="B130" s="127" t="s">
        <v>436</v>
      </c>
      <c r="C130" s="127" t="s">
        <v>437</v>
      </c>
      <c r="D130" s="127" t="s">
        <v>792</v>
      </c>
      <c r="E130" s="127"/>
      <c r="F130" s="127">
        <v>4.1149500000000003</v>
      </c>
      <c r="G130" s="127">
        <v>4.1887999999999996</v>
      </c>
      <c r="H130" s="127">
        <v>4.1349</v>
      </c>
      <c r="I130" s="127">
        <v>4.0194000000000001</v>
      </c>
      <c r="J130" s="127">
        <v>4.0971000000000002</v>
      </c>
      <c r="K130" s="127">
        <v>4.06595</v>
      </c>
      <c r="L130" s="127"/>
    </row>
    <row r="131" spans="1:12" x14ac:dyDescent="0.2">
      <c r="A131" s="127" t="s">
        <v>438</v>
      </c>
      <c r="B131" s="127" t="s">
        <v>439</v>
      </c>
      <c r="C131" s="127" t="s">
        <v>440</v>
      </c>
      <c r="D131" s="127" t="s">
        <v>793</v>
      </c>
      <c r="E131" s="127"/>
      <c r="F131" s="127">
        <v>3.4017499999999998</v>
      </c>
      <c r="G131" s="127">
        <v>3.3873000000000002</v>
      </c>
      <c r="H131" s="127">
        <v>3.3839000000000001</v>
      </c>
      <c r="I131" s="127">
        <v>3.3681999999999999</v>
      </c>
      <c r="J131" s="127">
        <v>3.3849</v>
      </c>
      <c r="K131" s="127">
        <v>3.3704000000000001</v>
      </c>
      <c r="L131" s="127"/>
    </row>
    <row r="132" spans="1:12" x14ac:dyDescent="0.2">
      <c r="A132" s="127" t="s">
        <v>441</v>
      </c>
      <c r="B132" s="127" t="s">
        <v>442</v>
      </c>
      <c r="C132" s="127" t="s">
        <v>443</v>
      </c>
      <c r="D132" s="127" t="s">
        <v>794</v>
      </c>
      <c r="E132" s="127"/>
      <c r="F132" s="127">
        <v>2.8050000000000002</v>
      </c>
      <c r="G132" s="127">
        <v>2.81</v>
      </c>
      <c r="H132" s="127">
        <v>2.77</v>
      </c>
      <c r="I132" s="127">
        <v>2.75</v>
      </c>
      <c r="J132" s="127">
        <v>2.75</v>
      </c>
      <c r="K132" s="127">
        <v>2.7349999999999999</v>
      </c>
      <c r="L132" s="127"/>
    </row>
    <row r="133" spans="1:12" x14ac:dyDescent="0.2">
      <c r="A133" s="127" t="s">
        <v>444</v>
      </c>
      <c r="B133" s="127" t="s">
        <v>445</v>
      </c>
      <c r="C133" s="127" t="s">
        <v>446</v>
      </c>
      <c r="D133" s="127" t="s">
        <v>795</v>
      </c>
      <c r="E133" s="127"/>
      <c r="F133" s="127">
        <v>50.464700000000001</v>
      </c>
      <c r="G133" s="127">
        <v>51.9709</v>
      </c>
      <c r="H133" s="127">
        <v>51.841500000000003</v>
      </c>
      <c r="I133" s="127">
        <v>51.052799999999998</v>
      </c>
      <c r="J133" s="127">
        <v>52.758499999999998</v>
      </c>
      <c r="K133" s="127">
        <v>53.321300000000001</v>
      </c>
      <c r="L133" s="127"/>
    </row>
    <row r="134" spans="1:12" x14ac:dyDescent="0.2">
      <c r="A134" s="127" t="s">
        <v>447</v>
      </c>
      <c r="B134" s="127" t="s">
        <v>448</v>
      </c>
      <c r="C134" s="127" t="s">
        <v>449</v>
      </c>
      <c r="D134" s="127" t="s">
        <v>796</v>
      </c>
      <c r="E134" s="127"/>
      <c r="F134" s="127">
        <v>8.0083500000000001</v>
      </c>
      <c r="G134" s="127">
        <v>8.1140000000000008</v>
      </c>
      <c r="H134" s="127">
        <v>8.0169999999999995</v>
      </c>
      <c r="I134" s="127">
        <v>7.8201499999999999</v>
      </c>
      <c r="J134" s="127">
        <v>7.9640000000000004</v>
      </c>
      <c r="K134" s="127">
        <v>7.8913500000000001</v>
      </c>
      <c r="L134" s="127"/>
    </row>
    <row r="135" spans="1:12" x14ac:dyDescent="0.2">
      <c r="A135" s="127" t="s">
        <v>450</v>
      </c>
      <c r="B135" s="127" t="s">
        <v>451</v>
      </c>
      <c r="C135" s="127" t="s">
        <v>452</v>
      </c>
      <c r="D135" s="127" t="s">
        <v>797</v>
      </c>
      <c r="E135" s="127"/>
      <c r="F135" s="127">
        <v>36.8797</v>
      </c>
      <c r="G135" s="127">
        <v>37.411850000000001</v>
      </c>
      <c r="H135" s="127">
        <v>36.9527</v>
      </c>
      <c r="I135" s="127">
        <v>36.873449999999998</v>
      </c>
      <c r="J135" s="127">
        <v>36.927199999999999</v>
      </c>
      <c r="K135" s="127">
        <v>36.5045</v>
      </c>
      <c r="L135" s="127"/>
    </row>
    <row r="136" spans="1:12" x14ac:dyDescent="0.2">
      <c r="A136" s="127" t="s">
        <v>453</v>
      </c>
      <c r="B136" s="127" t="s">
        <v>454</v>
      </c>
      <c r="C136" s="127" t="s">
        <v>455</v>
      </c>
      <c r="D136" s="127" t="s">
        <v>798</v>
      </c>
      <c r="E136" s="127"/>
      <c r="F136" s="127">
        <v>2890.15</v>
      </c>
      <c r="G136" s="127">
        <v>3060.23</v>
      </c>
      <c r="H136" s="127">
        <v>3023.4949999999999</v>
      </c>
      <c r="I136" s="127">
        <v>2969.585</v>
      </c>
      <c r="J136" s="127">
        <v>3056.9650000000001</v>
      </c>
      <c r="K136" s="127">
        <v>3046.0149999999999</v>
      </c>
      <c r="L136" s="127"/>
    </row>
    <row r="137" spans="1:12" x14ac:dyDescent="0.2">
      <c r="A137" s="127" t="s">
        <v>456</v>
      </c>
      <c r="B137" s="127" t="s">
        <v>457</v>
      </c>
      <c r="C137" s="127" t="s">
        <v>458</v>
      </c>
      <c r="D137" s="127" t="s">
        <v>799</v>
      </c>
      <c r="E137" s="127"/>
      <c r="F137" s="127">
        <v>49.727110000000003</v>
      </c>
      <c r="G137" s="127">
        <v>51.261940000000003</v>
      </c>
      <c r="H137" s="127">
        <v>51.092709999999997</v>
      </c>
      <c r="I137" s="127">
        <v>50.2425</v>
      </c>
      <c r="J137" s="127">
        <v>51.633699999999997</v>
      </c>
      <c r="K137" s="127">
        <v>51.44943</v>
      </c>
      <c r="L137" s="127"/>
    </row>
    <row r="138" spans="1:12" x14ac:dyDescent="0.2">
      <c r="A138" s="127" t="s">
        <v>459</v>
      </c>
      <c r="B138" s="127" t="s">
        <v>460</v>
      </c>
      <c r="C138" s="127" t="s">
        <v>461</v>
      </c>
      <c r="D138" s="127" t="s">
        <v>800</v>
      </c>
      <c r="E138" s="127"/>
      <c r="F138" s="127">
        <v>4258</v>
      </c>
      <c r="G138" s="127">
        <v>4272</v>
      </c>
      <c r="H138" s="127">
        <v>4245.5</v>
      </c>
      <c r="I138" s="127">
        <v>4293.5</v>
      </c>
      <c r="J138" s="127">
        <v>4358.5</v>
      </c>
      <c r="K138" s="127">
        <v>4385.5</v>
      </c>
      <c r="L138" s="127"/>
    </row>
    <row r="139" spans="1:12" x14ac:dyDescent="0.2">
      <c r="A139" s="127" t="s">
        <v>462</v>
      </c>
      <c r="B139" s="127" t="s">
        <v>463</v>
      </c>
      <c r="C139" s="127" t="s">
        <v>464</v>
      </c>
      <c r="D139" s="127" t="s">
        <v>801</v>
      </c>
      <c r="E139" s="127" t="s">
        <v>802</v>
      </c>
      <c r="F139" s="127">
        <v>1.1757</v>
      </c>
      <c r="G139" s="127">
        <v>1.1968000000000001</v>
      </c>
      <c r="H139" s="127">
        <v>1.1814</v>
      </c>
      <c r="I139" s="127">
        <v>1.1484000000000001</v>
      </c>
      <c r="J139" s="127">
        <v>1.1706000000000001</v>
      </c>
      <c r="K139" s="127">
        <v>1.1617</v>
      </c>
      <c r="L139" s="127"/>
    </row>
    <row r="140" spans="1:12" x14ac:dyDescent="0.2">
      <c r="A140" s="127" t="s">
        <v>465</v>
      </c>
      <c r="B140" s="127" t="s">
        <v>466</v>
      </c>
      <c r="C140" s="127" t="s">
        <v>467</v>
      </c>
      <c r="D140" s="127" t="s">
        <v>803</v>
      </c>
      <c r="E140" s="127"/>
      <c r="F140" s="127">
        <v>46.034529999999997</v>
      </c>
      <c r="G140" s="127">
        <v>45.292900000000003</v>
      </c>
      <c r="H140" s="127">
        <v>45.218089999999997</v>
      </c>
      <c r="I140" s="127">
        <v>46.659489999999998</v>
      </c>
      <c r="J140" s="127">
        <v>46.584029999999998</v>
      </c>
      <c r="K140" s="127">
        <v>46.560940000000002</v>
      </c>
      <c r="L140" s="127"/>
    </row>
    <row r="141" spans="1:12" x14ac:dyDescent="0.2">
      <c r="A141" s="127" t="s">
        <v>468</v>
      </c>
      <c r="B141" s="127" t="s">
        <v>469</v>
      </c>
      <c r="C141" s="127" t="s">
        <v>470</v>
      </c>
      <c r="D141" s="127" t="s">
        <v>804</v>
      </c>
      <c r="E141" s="127"/>
      <c r="F141" s="127">
        <v>14161.306500000001</v>
      </c>
      <c r="G141" s="127">
        <v>14563.83526</v>
      </c>
      <c r="H141" s="127">
        <v>14359.916999999999</v>
      </c>
      <c r="I141" s="127">
        <v>14005.3122</v>
      </c>
      <c r="J141" s="127">
        <v>14081.381520000001</v>
      </c>
      <c r="K141" s="127">
        <v>13942.60723</v>
      </c>
      <c r="L141" s="127"/>
    </row>
    <row r="142" spans="1:12" x14ac:dyDescent="0.2">
      <c r="A142" s="127" t="s">
        <v>471</v>
      </c>
      <c r="B142" s="127" t="s">
        <v>472</v>
      </c>
      <c r="C142" s="127" t="s">
        <v>473</v>
      </c>
      <c r="D142" s="127" t="s">
        <v>805</v>
      </c>
      <c r="E142" s="127" t="s">
        <v>806</v>
      </c>
      <c r="F142" s="127">
        <v>350.08868000000001</v>
      </c>
      <c r="G142" s="127">
        <v>434.68700000000001</v>
      </c>
      <c r="H142" s="127">
        <v>488.54190999999997</v>
      </c>
      <c r="I142" s="127">
        <v>541.02360999999996</v>
      </c>
      <c r="J142" s="127">
        <v>568.42903000000001</v>
      </c>
      <c r="K142" s="127">
        <v>631.84708999999998</v>
      </c>
      <c r="L142" s="127"/>
    </row>
    <row r="143" spans="1:12" x14ac:dyDescent="0.2">
      <c r="A143" s="127" t="s">
        <v>474</v>
      </c>
      <c r="B143" s="127" t="s">
        <v>475</v>
      </c>
      <c r="C143" s="127" t="s">
        <v>476</v>
      </c>
      <c r="D143" s="127" t="s">
        <v>807</v>
      </c>
      <c r="E143" s="127"/>
      <c r="F143" s="127">
        <v>30903.2745</v>
      </c>
      <c r="G143" s="127">
        <v>31194.592000000001</v>
      </c>
      <c r="H143" s="127">
        <v>30836.9028</v>
      </c>
      <c r="I143" s="127">
        <v>30245.985000000001</v>
      </c>
      <c r="J143" s="127">
        <v>30842.968799999999</v>
      </c>
      <c r="K143" s="127">
        <v>30591.0461</v>
      </c>
      <c r="L143" s="127"/>
    </row>
    <row r="144" spans="1:12" x14ac:dyDescent="0.2">
      <c r="A144" s="127" t="s">
        <v>477</v>
      </c>
      <c r="B144" s="127" t="s">
        <v>478</v>
      </c>
      <c r="C144" s="127" t="s">
        <v>479</v>
      </c>
      <c r="D144" s="127" t="s">
        <v>808</v>
      </c>
      <c r="E144" s="127"/>
      <c r="F144" s="127">
        <v>140.6</v>
      </c>
      <c r="G144" s="127">
        <v>143.61500000000001</v>
      </c>
      <c r="H144" s="127">
        <v>139.375</v>
      </c>
      <c r="I144" s="127">
        <v>138.215</v>
      </c>
      <c r="J144" s="127">
        <v>137.785</v>
      </c>
      <c r="K144" s="127">
        <v>137.02500000000001</v>
      </c>
      <c r="L144" s="127"/>
    </row>
    <row r="145" spans="1:12" x14ac:dyDescent="0.2">
      <c r="A145" s="127" t="s">
        <v>480</v>
      </c>
      <c r="B145" s="127" t="s">
        <v>481</v>
      </c>
      <c r="C145" s="127" t="s">
        <v>482</v>
      </c>
      <c r="D145" s="127" t="s">
        <v>809</v>
      </c>
      <c r="E145" s="127"/>
      <c r="F145" s="127">
        <v>3.23706</v>
      </c>
      <c r="G145" s="127">
        <v>3.2223999999999999</v>
      </c>
      <c r="H145" s="127">
        <v>3.16899</v>
      </c>
      <c r="I145" s="127">
        <v>3.1437200000000001</v>
      </c>
      <c r="J145" s="127">
        <v>3.1493099999999998</v>
      </c>
      <c r="K145" s="127">
        <v>3.1287400000000001</v>
      </c>
      <c r="L145" s="127"/>
    </row>
    <row r="146" spans="1:12" x14ac:dyDescent="0.2">
      <c r="A146" s="127" t="s">
        <v>483</v>
      </c>
      <c r="B146" s="127" t="s">
        <v>484</v>
      </c>
      <c r="C146" s="127" t="s">
        <v>485</v>
      </c>
      <c r="D146" s="127" t="s">
        <v>810</v>
      </c>
      <c r="E146" s="127" t="s">
        <v>811</v>
      </c>
      <c r="F146" s="127">
        <v>655.95699999999999</v>
      </c>
      <c r="G146" s="127">
        <v>655.95699999999999</v>
      </c>
      <c r="H146" s="127">
        <v>655.95699999999999</v>
      </c>
      <c r="I146" s="127">
        <v>655.95699999999999</v>
      </c>
      <c r="J146" s="127">
        <v>655.95699999999999</v>
      </c>
      <c r="K146" s="127">
        <v>655.95699999999999</v>
      </c>
      <c r="L146" s="127"/>
    </row>
    <row r="147" spans="1:12" x14ac:dyDescent="0.2">
      <c r="A147" s="127" t="s">
        <v>486</v>
      </c>
      <c r="B147" s="127" t="s">
        <v>487</v>
      </c>
      <c r="C147" s="127" t="s">
        <v>488</v>
      </c>
      <c r="D147" s="127" t="s">
        <v>812</v>
      </c>
      <c r="E147" s="127" t="s">
        <v>813</v>
      </c>
      <c r="F147" s="127">
        <v>3.18615</v>
      </c>
      <c r="G147" s="127">
        <v>3.2433299999999998</v>
      </c>
      <c r="H147" s="127">
        <v>3.2015899999999999</v>
      </c>
      <c r="I147" s="127">
        <v>3.1121599999999998</v>
      </c>
      <c r="J147" s="127">
        <v>3.1723300000000001</v>
      </c>
      <c r="K147" s="127">
        <v>3.1482100000000002</v>
      </c>
      <c r="L147" s="127"/>
    </row>
    <row r="148" spans="1:12" x14ac:dyDescent="0.2">
      <c r="A148" s="127" t="s">
        <v>489</v>
      </c>
      <c r="B148" s="127" t="s">
        <v>490</v>
      </c>
      <c r="C148" s="127" t="s">
        <v>491</v>
      </c>
      <c r="D148" s="127" t="s">
        <v>814</v>
      </c>
      <c r="E148" s="127" t="s">
        <v>815</v>
      </c>
      <c r="F148" s="127">
        <v>2.1044999999999998</v>
      </c>
      <c r="G148" s="127">
        <v>2.1422699999999999</v>
      </c>
      <c r="H148" s="127">
        <v>2.1147100000000001</v>
      </c>
      <c r="I148" s="127">
        <v>2.0556399999999999</v>
      </c>
      <c r="J148" s="127">
        <v>2.09537</v>
      </c>
      <c r="K148" s="127">
        <v>2.07944</v>
      </c>
      <c r="L148" s="127"/>
    </row>
    <row r="149" spans="1:12" x14ac:dyDescent="0.2">
      <c r="A149" s="127" t="s">
        <v>492</v>
      </c>
      <c r="B149" s="127" t="s">
        <v>493</v>
      </c>
      <c r="C149" s="127" t="s">
        <v>494</v>
      </c>
      <c r="D149" s="127" t="s">
        <v>816</v>
      </c>
      <c r="E149" s="127" t="s">
        <v>817</v>
      </c>
      <c r="F149" s="127">
        <v>655.95699999999999</v>
      </c>
      <c r="G149" s="127">
        <v>655.95699999999999</v>
      </c>
      <c r="H149" s="127">
        <v>655.95699999999999</v>
      </c>
      <c r="I149" s="127">
        <v>655.95699999999999</v>
      </c>
      <c r="J149" s="127">
        <v>655.95699999999999</v>
      </c>
      <c r="K149" s="127">
        <v>655.95699999999999</v>
      </c>
      <c r="L149" s="127"/>
    </row>
    <row r="150" spans="1:12" x14ac:dyDescent="0.2">
      <c r="A150" s="127" t="s">
        <v>495</v>
      </c>
      <c r="B150" s="127" t="s">
        <v>496</v>
      </c>
      <c r="C150" s="127" t="s">
        <v>497</v>
      </c>
      <c r="D150" s="127" t="s">
        <v>818</v>
      </c>
      <c r="E150" s="127" t="s">
        <v>819</v>
      </c>
      <c r="F150" s="127">
        <v>119.355</v>
      </c>
      <c r="G150" s="127">
        <v>119.355</v>
      </c>
      <c r="H150" s="127">
        <v>119.355</v>
      </c>
      <c r="I150" s="127">
        <v>119.355</v>
      </c>
      <c r="J150" s="127">
        <v>119.355</v>
      </c>
      <c r="K150" s="127">
        <v>119.355</v>
      </c>
      <c r="L150" s="127"/>
    </row>
    <row r="151" spans="1:12" x14ac:dyDescent="0.2">
      <c r="A151" s="127" t="s">
        <v>498</v>
      </c>
      <c r="B151" s="127" t="s">
        <v>499</v>
      </c>
      <c r="C151" s="127" t="s">
        <v>500</v>
      </c>
      <c r="D151" s="127" t="s">
        <v>820</v>
      </c>
      <c r="E151" s="127"/>
      <c r="F151" s="127">
        <v>627.23595</v>
      </c>
      <c r="G151" s="127">
        <v>638.49279999999999</v>
      </c>
      <c r="H151" s="127">
        <v>630.27689999999996</v>
      </c>
      <c r="I151" s="127">
        <v>612.67139999999995</v>
      </c>
      <c r="J151" s="127">
        <v>624.51509999999996</v>
      </c>
      <c r="K151" s="127">
        <v>619.76694999999995</v>
      </c>
      <c r="L151" s="127"/>
    </row>
    <row r="152" spans="1:12" x14ac:dyDescent="0.2">
      <c r="A152" s="127" t="s">
        <v>501</v>
      </c>
      <c r="B152" s="127" t="s">
        <v>502</v>
      </c>
      <c r="C152" s="127" t="s">
        <v>503</v>
      </c>
      <c r="D152" s="127" t="s">
        <v>821</v>
      </c>
      <c r="E152" s="127"/>
      <c r="F152" s="127">
        <v>19.557099999999998</v>
      </c>
      <c r="G152" s="127">
        <v>18.758400000000002</v>
      </c>
      <c r="H152" s="127">
        <v>18.7563</v>
      </c>
      <c r="I152" s="127">
        <v>19.7347</v>
      </c>
      <c r="J152" s="127">
        <v>19.430299999999999</v>
      </c>
      <c r="K152" s="127">
        <v>18.9939</v>
      </c>
      <c r="L152" s="127"/>
    </row>
    <row r="153" spans="1:12" x14ac:dyDescent="0.2">
      <c r="A153" s="127" t="s">
        <v>504</v>
      </c>
      <c r="B153" s="127" t="s">
        <v>505</v>
      </c>
      <c r="C153" s="127" t="s">
        <v>506</v>
      </c>
      <c r="D153" s="127" t="s">
        <v>822</v>
      </c>
      <c r="E153" s="127" t="s">
        <v>823</v>
      </c>
      <c r="F153" s="127">
        <v>30.5535</v>
      </c>
      <c r="G153" s="127">
        <v>30.62312</v>
      </c>
      <c r="H153" s="127">
        <v>30.305040000000002</v>
      </c>
      <c r="I153" s="127">
        <v>29.10689</v>
      </c>
      <c r="J153" s="127">
        <v>29.61337</v>
      </c>
      <c r="K153" s="127">
        <v>31.2409</v>
      </c>
      <c r="L153" s="127"/>
    </row>
    <row r="154" spans="1:12" x14ac:dyDescent="0.2">
      <c r="A154" s="127" t="s">
        <v>507</v>
      </c>
      <c r="B154" s="127" t="s">
        <v>508</v>
      </c>
      <c r="C154" s="127" t="s">
        <v>509</v>
      </c>
      <c r="D154" s="127" t="s">
        <v>824</v>
      </c>
      <c r="E154" s="127"/>
      <c r="F154" s="127">
        <v>26.370450000000002</v>
      </c>
      <c r="G154" s="127">
        <v>23.818349999999999</v>
      </c>
      <c r="H154" s="127">
        <v>21.997050000000002</v>
      </c>
      <c r="I154" s="127">
        <v>21.667549999999999</v>
      </c>
      <c r="J154" s="127">
        <v>22.399000000000001</v>
      </c>
      <c r="K154" s="127">
        <v>21.790649999999999</v>
      </c>
      <c r="L154" s="127"/>
    </row>
    <row r="155" spans="1:12" x14ac:dyDescent="0.2">
      <c r="A155" s="127"/>
      <c r="B155" s="127"/>
      <c r="C155" s="127"/>
      <c r="D155" s="127"/>
      <c r="E155" s="127"/>
      <c r="F155" s="127"/>
      <c r="G155" s="127"/>
      <c r="H155" s="127"/>
      <c r="I155" s="127"/>
      <c r="J155" s="127"/>
      <c r="K155" s="127"/>
      <c r="L155" s="127"/>
    </row>
    <row r="156" spans="1:12" x14ac:dyDescent="0.2">
      <c r="A156" s="127"/>
      <c r="B156" s="127"/>
      <c r="C156" s="127"/>
      <c r="D156" s="127"/>
      <c r="E156" s="127"/>
      <c r="F156" s="127"/>
      <c r="G156" s="127"/>
      <c r="H156" s="127"/>
      <c r="I156" s="127"/>
      <c r="J156" s="127"/>
      <c r="K156" s="127"/>
      <c r="L156" s="127"/>
    </row>
    <row r="157" spans="1:12" x14ac:dyDescent="0.2">
      <c r="A157" s="127"/>
      <c r="B157" s="127"/>
      <c r="C157" s="127"/>
      <c r="D157" s="127"/>
      <c r="E157" s="127"/>
      <c r="F157" s="127"/>
      <c r="G157" s="127"/>
      <c r="H157" s="127"/>
      <c r="I157" s="127"/>
      <c r="J157" s="127"/>
      <c r="K157" s="127"/>
      <c r="L157" s="127"/>
    </row>
    <row r="158" spans="1:12" x14ac:dyDescent="0.2">
      <c r="A158" s="127"/>
      <c r="B158" s="127"/>
      <c r="C158" s="127"/>
      <c r="D158" s="127"/>
      <c r="E158" s="127"/>
      <c r="F158" s="127"/>
      <c r="G158" s="127"/>
      <c r="H158" s="127"/>
      <c r="I158" s="127"/>
      <c r="J158" s="127"/>
      <c r="K158" s="127"/>
      <c r="L158" s="127"/>
    </row>
    <row r="159" spans="1:12" x14ac:dyDescent="0.2">
      <c r="A159" s="127"/>
      <c r="B159" s="127"/>
      <c r="C159" s="127"/>
      <c r="D159" s="127"/>
      <c r="E159" s="127"/>
      <c r="F159" s="127"/>
      <c r="G159" s="127"/>
      <c r="H159" s="127"/>
      <c r="I159" s="127"/>
      <c r="J159" s="127"/>
      <c r="K159" s="127"/>
      <c r="L159" s="127"/>
    </row>
    <row r="160" spans="1:12" x14ac:dyDescent="0.2">
      <c r="A160" s="127"/>
      <c r="B160" s="127"/>
      <c r="C160" s="127"/>
      <c r="D160" s="127"/>
      <c r="E160" s="127"/>
      <c r="F160" s="127"/>
      <c r="G160" s="127"/>
      <c r="H160" s="127"/>
      <c r="I160" s="127"/>
      <c r="J160" s="127"/>
      <c r="K160" s="127"/>
      <c r="L160" s="127"/>
    </row>
    <row r="161" spans="1:12" x14ac:dyDescent="0.2">
      <c r="A161" s="127"/>
      <c r="B161" s="127"/>
      <c r="C161" s="127"/>
      <c r="D161" s="127"/>
      <c r="E161" s="127"/>
      <c r="F161" s="127"/>
      <c r="G161" s="127"/>
      <c r="H161" s="127"/>
      <c r="I161" s="127"/>
      <c r="J161" s="127"/>
      <c r="K161" s="127"/>
      <c r="L161" s="127"/>
    </row>
    <row r="162" spans="1:12" x14ac:dyDescent="0.2">
      <c r="A162" s="127"/>
      <c r="B162" s="127"/>
      <c r="C162" s="127"/>
      <c r="D162" s="127"/>
      <c r="E162" s="127"/>
      <c r="F162" s="127"/>
      <c r="G162" s="127"/>
      <c r="H162" s="127"/>
      <c r="I162" s="127"/>
      <c r="J162" s="127"/>
      <c r="K162" s="127"/>
      <c r="L162" s="127"/>
    </row>
    <row r="163" spans="1:12" x14ac:dyDescent="0.2">
      <c r="A163" s="127"/>
      <c r="B163" s="127"/>
      <c r="C163" s="127"/>
      <c r="D163" s="127"/>
      <c r="E163" s="127"/>
      <c r="F163" s="127"/>
      <c r="G163" s="127"/>
      <c r="H163" s="127"/>
      <c r="I163" s="127"/>
      <c r="J163" s="127"/>
      <c r="K163" s="127"/>
      <c r="L163" s="127"/>
    </row>
    <row r="164" spans="1:12" x14ac:dyDescent="0.2">
      <c r="A164" s="127"/>
      <c r="B164" s="127"/>
      <c r="C164" s="127"/>
      <c r="D164" s="127"/>
      <c r="E164" s="127"/>
      <c r="F164" s="127"/>
      <c r="G164" s="127"/>
      <c r="H164" s="127"/>
      <c r="I164" s="127"/>
      <c r="J164" s="127"/>
      <c r="K164" s="127"/>
      <c r="L164" s="127"/>
    </row>
    <row r="165" spans="1:12" x14ac:dyDescent="0.2">
      <c r="A165" s="127"/>
      <c r="B165" s="127"/>
      <c r="C165" s="127"/>
      <c r="D165" s="127"/>
      <c r="E165" s="127"/>
      <c r="F165" s="127"/>
      <c r="G165" s="127"/>
      <c r="H165" s="127"/>
      <c r="I165" s="127"/>
      <c r="J165" s="127"/>
      <c r="K165" s="127"/>
      <c r="L165" s="127"/>
    </row>
    <row r="166" spans="1:12" x14ac:dyDescent="0.2">
      <c r="A166" s="127"/>
      <c r="B166" s="127"/>
      <c r="C166" s="127"/>
      <c r="D166" s="127"/>
      <c r="E166" s="127"/>
      <c r="F166" s="127"/>
      <c r="G166" s="127"/>
      <c r="H166" s="127"/>
      <c r="I166" s="127"/>
      <c r="J166" s="127"/>
      <c r="K166" s="127"/>
      <c r="L166" s="127"/>
    </row>
    <row r="167" spans="1:12" x14ac:dyDescent="0.2">
      <c r="A167" s="127"/>
      <c r="B167" s="127"/>
      <c r="C167" s="127"/>
      <c r="D167" s="127"/>
      <c r="E167" s="127"/>
      <c r="F167" s="127"/>
      <c r="G167" s="127"/>
      <c r="H167" s="127"/>
      <c r="I167" s="127"/>
      <c r="J167" s="127"/>
      <c r="K167" s="127"/>
      <c r="L167" s="127"/>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dbd43b4-81fd-4ece-a6e3-7be53b9cf667">
      <Terms xmlns="http://schemas.microsoft.com/office/infopath/2007/PartnerControls"/>
    </lcf76f155ced4ddcb4097134ff3c332f>
    <TaxCatchAll xmlns="cf7f9c21-49c4-4804-a403-3f8eafeb5e5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011247A04FB3B4DB525ACD00B7163E1" ma:contentTypeVersion="11" ma:contentTypeDescription="Create a new document." ma:contentTypeScope="" ma:versionID="30bd70731777b9444ddd668094a5ace2">
  <xsd:schema xmlns:xsd="http://www.w3.org/2001/XMLSchema" xmlns:xs="http://www.w3.org/2001/XMLSchema" xmlns:p="http://schemas.microsoft.com/office/2006/metadata/properties" xmlns:ns2="cdbd43b4-81fd-4ece-a6e3-7be53b9cf667" xmlns:ns3="cf7f9c21-49c4-4804-a403-3f8eafeb5e51" targetNamespace="http://schemas.microsoft.com/office/2006/metadata/properties" ma:root="true" ma:fieldsID="5720530b27c95a97ad7c80d60e14b121" ns2:_="" ns3:_="">
    <xsd:import namespace="cdbd43b4-81fd-4ece-a6e3-7be53b9cf667"/>
    <xsd:import namespace="cf7f9c21-49c4-4804-a403-3f8eafeb5e51"/>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dbd43b4-81fd-4ece-a6e3-7be53b9cf66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Image Tags" ma:readOnly="false" ma:fieldId="{5cf76f15-5ced-4ddc-b409-7134ff3c332f}" ma:taxonomyMulti="true" ma:sspId="dd0b71a5-1f96-4dc8-92fa-22f97d73f20d"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cf7f9c21-49c4-4804-a403-3f8eafeb5e51"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a9bcd967-4846-4075-8407-5c1ac40ae495}" ma:internalName="TaxCatchAll" ma:showField="CatchAllData" ma:web="cf7f9c21-49c4-4804-a403-3f8eafeb5e5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F11DCC-6AA3-466F-B37D-43678B49339A}">
  <ds:schemaRefs>
    <ds:schemaRef ds:uri="http://purl.org/dc/terms/"/>
    <ds:schemaRef ds:uri="http://purl.org/dc/dcmitype/"/>
    <ds:schemaRef ds:uri="http://schemas.microsoft.com/office/2006/documentManagement/types"/>
    <ds:schemaRef ds:uri="http://schemas.openxmlformats.org/package/2006/metadata/core-properties"/>
    <ds:schemaRef ds:uri="http://purl.org/dc/elements/1.1/"/>
    <ds:schemaRef ds:uri="cf7f9c21-49c4-4804-a403-3f8eafeb5e51"/>
    <ds:schemaRef ds:uri="http://schemas.microsoft.com/office/infopath/2007/PartnerControls"/>
    <ds:schemaRef ds:uri="cdbd43b4-81fd-4ece-a6e3-7be53b9cf667"/>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11252814-3C64-48A5-B2C1-86B4D5DC445D}">
  <ds:schemaRefs>
    <ds:schemaRef ds:uri="http://schemas.microsoft.com/sharepoint/v3/contenttype/forms"/>
  </ds:schemaRefs>
</ds:datastoreItem>
</file>

<file path=customXml/itemProps3.xml><?xml version="1.0" encoding="utf-8"?>
<ds:datastoreItem xmlns:ds="http://schemas.openxmlformats.org/officeDocument/2006/customXml" ds:itemID="{C0DF25A5-3059-47F5-A1DB-9951F44C1E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dbd43b4-81fd-4ece-a6e3-7be53b9cf667"/>
    <ds:schemaRef ds:uri="cf7f9c21-49c4-4804-a403-3f8eafeb5e5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8</vt:i4>
      </vt:variant>
      <vt:variant>
        <vt:lpstr>Named Ranges</vt:lpstr>
      </vt:variant>
      <vt:variant>
        <vt:i4>5</vt:i4>
      </vt:variant>
    </vt:vector>
  </HeadingPairs>
  <TitlesOfParts>
    <vt:vector size="13" baseType="lpstr">
      <vt:lpstr>Information</vt:lpstr>
      <vt:lpstr>Coversheet &amp; Instructions</vt:lpstr>
      <vt:lpstr>List of expenditure</vt:lpstr>
      <vt:lpstr>Interim report </vt:lpstr>
      <vt:lpstr>Final report</vt:lpstr>
      <vt:lpstr> Final sources of funding</vt:lpstr>
      <vt:lpstr>Addenda or use of contingencies</vt:lpstr>
      <vt:lpstr>EC Rates Auto Load </vt:lpstr>
      <vt:lpstr>' Final sources of funding'!Print_Area</vt:lpstr>
      <vt:lpstr>'Addenda or use of contingencies'!Print_Area</vt:lpstr>
      <vt:lpstr>'Coversheet &amp; Instructions'!Print_Area</vt:lpstr>
      <vt:lpstr>'Final report'!Print_Area</vt:lpstr>
      <vt:lpstr>'Interim report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Grant Contract - Annex VI - Financial Report</dc:title>
  <dc:subject/>
  <dc:creator>torreiv</dc:creator>
  <cp:keywords/>
  <dc:description/>
  <cp:lastModifiedBy>Vera CERBARA</cp:lastModifiedBy>
  <cp:revision/>
  <cp:lastPrinted>2026-07-06T16:25:08Z</cp:lastPrinted>
  <dcterms:created xsi:type="dcterms:W3CDTF">2005-06-24T09:18:28Z</dcterms:created>
  <dcterms:modified xsi:type="dcterms:W3CDTF">2026-07-11T20:50:19Z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rafter">
    <vt:lpwstr>CRM</vt:lpwstr>
  </property>
  <property fmtid="{D5CDD505-2E9C-101B-9397-08002B2CF9AE}" pid="3" name="File Name">
    <vt:lpwstr>Grant_Contract_Annex_VI_Financial_Report</vt:lpwstr>
  </property>
  <property fmtid="{D5CDD505-2E9C-101B-9397-08002B2CF9AE}" pid="4" name="Language">
    <vt:lpwstr>1;#English|79ca76c1-2581-47c9-8601-b260cbe2f58d</vt:lpwstr>
  </property>
  <property fmtid="{D5CDD505-2E9C-101B-9397-08002B2CF9AE}" pid="5" name="Key Words">
    <vt:lpwstr>160;#Reporting|868b13b1-2aa8-44f2-96bc-c26c0f618159;#133;#Contracting|7d77515e-b7d7-4e64-9037-3b8376933a9b;#170;#Procurement|7e9a5e6a-f14d-466b-838d-dbb0718ac30b</vt:lpwstr>
  </property>
  <property fmtid="{D5CDD505-2E9C-101B-9397-08002B2CF9AE}" pid="6" name="Content Type">
    <vt:lpwstr>22;#Template|feac7b51-f68e-41ca-92cb-dac360edd8cc</vt:lpwstr>
  </property>
  <property fmtid="{D5CDD505-2E9C-101B-9397-08002B2CF9AE}" pid="7" name="Key Changes">
    <vt:lpwstr/>
  </property>
  <property fmtid="{D5CDD505-2E9C-101B-9397-08002B2CF9AE}" pid="8" name="Comments MSS">
    <vt:lpwstr/>
  </property>
  <property fmtid="{D5CDD505-2E9C-101B-9397-08002B2CF9AE}" pid="9" name="display_urn:schemas-microsoft-com:office:office#Document_x0020_Owners">
    <vt:lpwstr>Chaar-Ferreira Leandro;Brimbal Frederic</vt:lpwstr>
  </property>
  <property fmtid="{D5CDD505-2E9C-101B-9397-08002B2CF9AE}" pid="10" name="display_urn:schemas-microsoft-com:office:office#SharedWithUsers">
    <vt:lpwstr>Brimbal Frederic</vt:lpwstr>
  </property>
  <property fmtid="{D5CDD505-2E9C-101B-9397-08002B2CF9AE}" pid="11" name="SharedWithUsers">
    <vt:lpwstr>414;#Brimbal Frederic</vt:lpwstr>
  </property>
  <property fmtid="{D5CDD505-2E9C-101B-9397-08002B2CF9AE}" pid="12" name="ContentTypeId">
    <vt:lpwstr>0x010100E011247A04FB3B4DB525ACD00B7163E1</vt:lpwstr>
  </property>
  <property fmtid="{D5CDD505-2E9C-101B-9397-08002B2CF9AE}" pid="13" name="MediaServiceImageTags">
    <vt:lpwstr/>
  </property>
</Properties>
</file>